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0" yWindow="105" windowWidth="19440" windowHeight="14385"/>
  </bookViews>
  <sheets>
    <sheet name="Foglio1" sheetId="4" r:id="rId1"/>
    <sheet name="Foglio2" sheetId="2" r:id="rId2"/>
    <sheet name="IMP" sheetId="5" r:id="rId3"/>
  </sheets>
  <definedNames>
    <definedName name="Anno">Foglio2!$B$1</definedName>
    <definedName name="_xlnm.Print_Area" localSheetId="0">Foglio1!$A$1:$AG$26</definedName>
    <definedName name="FEST">Foglio2!$A$2:$A$15</definedName>
    <definedName name="LastSh" hidden="1">"Calen"</definedName>
    <definedName name="TurniDurata">IMP!$N$2:$N$26</definedName>
    <definedName name="TurniSigle">IMP!$M$2:$M$26</definedName>
  </definedNames>
  <calcPr calcId="145621"/>
</workbook>
</file>

<file path=xl/calcChain.xml><?xml version="1.0" encoding="utf-8"?>
<calcChain xmlns="http://schemas.openxmlformats.org/spreadsheetml/2006/main">
  <c r="AJ22" i="4" l="1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6" i="4"/>
  <c r="AR6" i="4"/>
  <c r="H18" i="5" l="1"/>
  <c r="H17" i="5"/>
  <c r="E17" i="5"/>
  <c r="H16" i="5"/>
  <c r="E16" i="5"/>
  <c r="H15" i="5"/>
  <c r="E15" i="5"/>
  <c r="H14" i="5"/>
  <c r="C14" i="5"/>
  <c r="H13" i="5"/>
  <c r="E13" i="5"/>
  <c r="H12" i="5"/>
  <c r="G12" i="5"/>
  <c r="E12" i="5"/>
  <c r="H11" i="5"/>
  <c r="E11" i="5"/>
  <c r="H10" i="5"/>
  <c r="E10" i="5"/>
  <c r="H9" i="5"/>
  <c r="C9" i="5"/>
  <c r="H8" i="5"/>
  <c r="C8" i="5"/>
  <c r="H7" i="5"/>
  <c r="C7" i="5"/>
  <c r="E7" i="5" s="1"/>
  <c r="H6" i="5"/>
  <c r="E6" i="5"/>
  <c r="H5" i="5"/>
  <c r="E5" i="5"/>
  <c r="H4" i="5"/>
  <c r="E4" i="5"/>
  <c r="H2" i="5"/>
  <c r="E2" i="5"/>
  <c r="D34" i="4" l="1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C34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C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C39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C35" i="4"/>
  <c r="B15" i="2" l="1"/>
  <c r="C32" i="4" l="1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C4" i="4" l="1"/>
  <c r="C28" i="4" l="1"/>
  <c r="C5" i="4"/>
  <c r="C29" i="4" s="1"/>
  <c r="B28" i="4"/>
  <c r="N2" i="4"/>
  <c r="D4" i="4"/>
  <c r="E4" i="4" l="1"/>
  <c r="F4" i="4" s="1"/>
  <c r="F28" i="4" s="1"/>
  <c r="D28" i="4"/>
  <c r="D5" i="4"/>
  <c r="D29" i="4" s="1"/>
  <c r="G4" i="4" l="1"/>
  <c r="G28" i="4" s="1"/>
  <c r="E5" i="4"/>
  <c r="E29" i="4" s="1"/>
  <c r="E28" i="4"/>
  <c r="F5" i="4"/>
  <c r="F29" i="4" s="1"/>
  <c r="A15" i="2"/>
  <c r="G5" i="4" l="1"/>
  <c r="G29" i="4" s="1"/>
  <c r="H4" i="4"/>
  <c r="H28" i="4" s="1"/>
  <c r="H5" i="4" l="1"/>
  <c r="H29" i="4" s="1"/>
  <c r="I4" i="4"/>
  <c r="I28" i="4" s="1"/>
  <c r="J4" i="4" l="1"/>
  <c r="J28" i="4" s="1"/>
  <c r="I5" i="4"/>
  <c r="I29" i="4" s="1"/>
  <c r="K4" i="4" l="1"/>
  <c r="K28" i="4" s="1"/>
  <c r="J5" i="4"/>
  <c r="J29" i="4" s="1"/>
  <c r="K5" i="4" l="1"/>
  <c r="K29" i="4" s="1"/>
  <c r="L4" i="4"/>
  <c r="L28" i="4" s="1"/>
  <c r="A14" i="2"/>
  <c r="A13" i="2"/>
  <c r="A12" i="2"/>
  <c r="A11" i="2"/>
  <c r="A8" i="2"/>
  <c r="A9" i="2"/>
  <c r="A10" i="2"/>
  <c r="A7" i="2"/>
  <c r="A6" i="2"/>
  <c r="A4" i="2"/>
  <c r="A5" i="2" s="1"/>
  <c r="A3" i="2"/>
  <c r="A2" i="2"/>
  <c r="L5" i="4" l="1"/>
  <c r="L29" i="4" s="1"/>
  <c r="M4" i="4"/>
  <c r="M28" i="4" s="1"/>
  <c r="N4" i="4" l="1"/>
  <c r="N28" i="4" s="1"/>
  <c r="M5" i="4"/>
  <c r="M29" i="4" s="1"/>
  <c r="O4" i="4" l="1"/>
  <c r="O28" i="4" s="1"/>
  <c r="N5" i="4"/>
  <c r="N29" i="4" s="1"/>
  <c r="O5" i="4" l="1"/>
  <c r="O29" i="4" s="1"/>
  <c r="P4" i="4"/>
  <c r="P28" i="4" s="1"/>
  <c r="P5" i="4" l="1"/>
  <c r="P29" i="4" s="1"/>
  <c r="Q4" i="4"/>
  <c r="Q28" i="4" s="1"/>
  <c r="Q5" i="4" l="1"/>
  <c r="Q29" i="4" s="1"/>
  <c r="R4" i="4"/>
  <c r="R28" i="4" s="1"/>
  <c r="S4" i="4" l="1"/>
  <c r="S28" i="4" s="1"/>
  <c r="R5" i="4"/>
  <c r="R29" i="4" s="1"/>
  <c r="S5" i="4" l="1"/>
  <c r="S29" i="4" s="1"/>
  <c r="T4" i="4"/>
  <c r="T28" i="4" s="1"/>
  <c r="T5" i="4" l="1"/>
  <c r="T29" i="4" s="1"/>
  <c r="U4" i="4"/>
  <c r="U28" i="4" s="1"/>
  <c r="U5" i="4" l="1"/>
  <c r="U29" i="4" s="1"/>
  <c r="V4" i="4"/>
  <c r="V28" i="4" s="1"/>
  <c r="W4" i="4" l="1"/>
  <c r="W28" i="4" s="1"/>
  <c r="V5" i="4"/>
  <c r="V29" i="4" s="1"/>
  <c r="X4" i="4" l="1"/>
  <c r="X28" i="4" s="1"/>
  <c r="W5" i="4"/>
  <c r="W29" i="4" s="1"/>
  <c r="X5" i="4" l="1"/>
  <c r="X29" i="4" s="1"/>
  <c r="Y4" i="4"/>
  <c r="Y28" i="4" s="1"/>
  <c r="Z4" i="4" l="1"/>
  <c r="Z28" i="4" s="1"/>
  <c r="Y5" i="4"/>
  <c r="Y29" i="4" s="1"/>
  <c r="Z5" i="4" l="1"/>
  <c r="Z29" i="4" s="1"/>
  <c r="AA4" i="4"/>
  <c r="AA28" i="4" s="1"/>
  <c r="AA5" i="4" l="1"/>
  <c r="AA29" i="4" s="1"/>
  <c r="AB4" i="4"/>
  <c r="AB28" i="4" s="1"/>
  <c r="AB5" i="4" l="1"/>
  <c r="AB29" i="4" s="1"/>
  <c r="AC4" i="4"/>
  <c r="AC28" i="4" s="1"/>
  <c r="AC5" i="4" l="1"/>
  <c r="AC29" i="4" s="1"/>
  <c r="AD4" i="4"/>
  <c r="AD28" i="4" s="1"/>
  <c r="AD5" i="4" l="1"/>
  <c r="AD29" i="4" s="1"/>
  <c r="AE4" i="4"/>
  <c r="AE28" i="4" s="1"/>
  <c r="AE5" i="4" l="1"/>
  <c r="AE29" i="4" s="1"/>
  <c r="AF4" i="4"/>
  <c r="AF28" i="4" s="1"/>
  <c r="AF5" i="4" l="1"/>
  <c r="AF29" i="4" s="1"/>
  <c r="AG4" i="4"/>
  <c r="AG28" i="4" s="1"/>
  <c r="AG5" i="4" l="1"/>
  <c r="AG29" i="4" s="1"/>
</calcChain>
</file>

<file path=xl/sharedStrings.xml><?xml version="1.0" encoding="utf-8"?>
<sst xmlns="http://schemas.openxmlformats.org/spreadsheetml/2006/main" count="448" uniqueCount="132">
  <si>
    <t>NOLDIN</t>
  </si>
  <si>
    <t>MARCO</t>
  </si>
  <si>
    <t xml:space="preserve">ARNALDO </t>
  </si>
  <si>
    <t>GRECO</t>
  </si>
  <si>
    <t xml:space="preserve">FIORENZA </t>
  </si>
  <si>
    <t>BELLUCCI</t>
  </si>
  <si>
    <t xml:space="preserve">CARLA </t>
  </si>
  <si>
    <t>CATTANEO</t>
  </si>
  <si>
    <t xml:space="preserve">TEODATA </t>
  </si>
  <si>
    <t>COSTA</t>
  </si>
  <si>
    <t xml:space="preserve">GIANCARLO </t>
  </si>
  <si>
    <t>PUGLIESI</t>
  </si>
  <si>
    <t xml:space="preserve">SARA </t>
  </si>
  <si>
    <t>LUCCHESI</t>
  </si>
  <si>
    <t xml:space="preserve">ALBERICO </t>
  </si>
  <si>
    <t>LORENZO</t>
  </si>
  <si>
    <t>LORI</t>
  </si>
  <si>
    <t xml:space="preserve">CRISTIANO </t>
  </si>
  <si>
    <t xml:space="preserve">DANILO </t>
  </si>
  <si>
    <t>MANCINI</t>
  </si>
  <si>
    <t xml:space="preserve">RINALDO </t>
  </si>
  <si>
    <t>TREVISANO</t>
  </si>
  <si>
    <t xml:space="preserve">EULALIA </t>
  </si>
  <si>
    <t>PALMIRA</t>
  </si>
  <si>
    <t xml:space="preserve">RACHELE </t>
  </si>
  <si>
    <t>PANICUCCI</t>
  </si>
  <si>
    <t>FIORENTINO</t>
  </si>
  <si>
    <t>IRENE</t>
  </si>
  <si>
    <t>FIAMMETTA</t>
  </si>
  <si>
    <t>LA FONTE</t>
  </si>
  <si>
    <t>FESTIVITÀ</t>
  </si>
  <si>
    <t>Capodanno</t>
  </si>
  <si>
    <t>Epifania</t>
  </si>
  <si>
    <t>Pasqua</t>
  </si>
  <si>
    <t>Pasquetta</t>
  </si>
  <si>
    <t>Liberazione</t>
  </si>
  <si>
    <t>Festa del lavoro</t>
  </si>
  <si>
    <t>Festa della repubblica</t>
  </si>
  <si>
    <t>Ferragosto</t>
  </si>
  <si>
    <t>Tutti i santi</t>
  </si>
  <si>
    <t>Immacolata concezione</t>
  </si>
  <si>
    <t>Natale</t>
  </si>
  <si>
    <t>Santo Stefano</t>
  </si>
  <si>
    <t>Patrono</t>
  </si>
  <si>
    <t>08:00-15:42P</t>
  </si>
  <si>
    <t>07:30-14:00</t>
  </si>
  <si>
    <t>10:00-20:00P</t>
  </si>
  <si>
    <t>D</t>
  </si>
  <si>
    <t>15:00-20:00</t>
  </si>
  <si>
    <t>rA</t>
  </si>
  <si>
    <t>21:00-07:30</t>
  </si>
  <si>
    <t>rD</t>
  </si>
  <si>
    <t>08:00-10:00</t>
  </si>
  <si>
    <t>rG</t>
  </si>
  <si>
    <t>21:00-08:00</t>
  </si>
  <si>
    <t>Ro</t>
  </si>
  <si>
    <t>14:30-21:00P</t>
  </si>
  <si>
    <t>13:48-21:00</t>
  </si>
  <si>
    <t>B</t>
  </si>
  <si>
    <t>07:30-15:12P</t>
  </si>
  <si>
    <t>E</t>
  </si>
  <si>
    <t>13:48-18:48</t>
  </si>
  <si>
    <t>rB</t>
  </si>
  <si>
    <t>19:30-08:00</t>
  </si>
  <si>
    <t>rE</t>
  </si>
  <si>
    <t>10:00-19:30</t>
  </si>
  <si>
    <t>rH</t>
  </si>
  <si>
    <t>08:00-19:30</t>
  </si>
  <si>
    <t>F</t>
  </si>
  <si>
    <t>Ferie</t>
  </si>
  <si>
    <t>08:00-14:00</t>
  </si>
  <si>
    <t>13:00-20:12</t>
  </si>
  <si>
    <t>C</t>
  </si>
  <si>
    <t>08:00-13:00</t>
  </si>
  <si>
    <t>m</t>
  </si>
  <si>
    <t>08:00-12:48</t>
  </si>
  <si>
    <t>rC</t>
  </si>
  <si>
    <t>08:00-20:00</t>
  </si>
  <si>
    <t>rF</t>
  </si>
  <si>
    <t>19:30-7:30</t>
  </si>
  <si>
    <t>A</t>
  </si>
  <si>
    <t>Assenza</t>
  </si>
  <si>
    <t>@</t>
  </si>
  <si>
    <t>Aggiorn</t>
  </si>
  <si>
    <t>Rec ore</t>
  </si>
  <si>
    <t>Chiusure</t>
  </si>
  <si>
    <t>Fabbis</t>
  </si>
  <si>
    <t>Mattina</t>
  </si>
  <si>
    <t>R</t>
  </si>
  <si>
    <t>Turno B</t>
  </si>
  <si>
    <t>Rep.fer.not</t>
  </si>
  <si>
    <t>Rep.sab.diu</t>
  </si>
  <si>
    <t>Rep.fes.diu</t>
  </si>
  <si>
    <t>Rep.fes.not</t>
  </si>
  <si>
    <t>Fer.pom</t>
  </si>
  <si>
    <t>1P</t>
  </si>
  <si>
    <t>t</t>
  </si>
  <si>
    <t>1Ri</t>
  </si>
  <si>
    <t>R.prefes.not</t>
  </si>
  <si>
    <t/>
  </si>
  <si>
    <t>DR</t>
  </si>
  <si>
    <t>1t</t>
  </si>
  <si>
    <t>1R</t>
  </si>
  <si>
    <t>Dt</t>
  </si>
  <si>
    <t>1RT</t>
  </si>
  <si>
    <t>TN</t>
  </si>
  <si>
    <t>5A</t>
  </si>
  <si>
    <t>Fx</t>
  </si>
  <si>
    <t>7D</t>
  </si>
  <si>
    <t>5G</t>
  </si>
  <si>
    <t>@R</t>
  </si>
  <si>
    <t>@S</t>
  </si>
  <si>
    <t>BP</t>
  </si>
  <si>
    <t>2A</t>
  </si>
  <si>
    <t>DdT</t>
  </si>
  <si>
    <t>Banca ore</t>
  </si>
  <si>
    <t>PD a rec</t>
  </si>
  <si>
    <t>PT %</t>
  </si>
  <si>
    <t>PTO</t>
  </si>
  <si>
    <t>Base or.</t>
  </si>
  <si>
    <t>Cognome</t>
  </si>
  <si>
    <t>Ore AP</t>
  </si>
  <si>
    <t>Cong tot</t>
  </si>
  <si>
    <t>Cong ord</t>
  </si>
  <si>
    <t>Cong Rx</t>
  </si>
  <si>
    <t>Cong AP</t>
  </si>
  <si>
    <t>-</t>
  </si>
  <si>
    <t>Debito</t>
  </si>
  <si>
    <t>L</t>
  </si>
  <si>
    <t>TurniSigle</t>
  </si>
  <si>
    <t>TurniDurata</t>
  </si>
  <si>
    <t>StrM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</si>
</sst>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$-F800]ddd\,\ mmmm"/>
    <numFmt numFmtId="167" formatCode="d"/>
    <numFmt numFmtId="168" formatCode="[h]\:mm"/>
    <numFmt numFmtId="169" formatCode="h\:mm;@"/>
    <numFmt numFmtId="170" formatCode="[hh]\:mm"/>
    <numFmt numFmtId="171" formatCode="[hh]:mm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4"/>
      <color theme="5" tint="0.59996337778862885"/>
      <name val="Cambria"/>
      <family val="2"/>
      <scheme val="major"/>
    </font>
    <font>
      <sz val="14"/>
      <color theme="0"/>
      <name val="Cambria"/>
      <family val="2"/>
      <scheme val="major"/>
    </font>
    <font>
      <sz val="48"/>
      <color theme="3"/>
      <name val="Cambria"/>
      <family val="2"/>
      <scheme val="maj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1" tint="0.34998626667073579"/>
      </left>
      <right style="thin">
        <color theme="0" tint="-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 tint="-0.14993743705557422"/>
      </right>
      <top/>
      <bottom/>
      <diagonal/>
    </border>
  </borders>
  <cellStyleXfs count="29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>
      <protection locked="0"/>
    </xf>
    <xf numFmtId="0" fontId="4" fillId="0" borderId="6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4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5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0"/>
    <xf numFmtId="0" fontId="8" fillId="0" borderId="0" applyNumberFormat="0" applyFill="0" applyBorder="0" applyAlignment="0" applyProtection="0"/>
    <xf numFmtId="0" fontId="9" fillId="5" borderId="0" applyNumberFormat="0" applyAlignment="0" applyProtection="0"/>
    <xf numFmtId="0" fontId="10" fillId="3" borderId="0" applyNumberFormat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0" applyFont="1" applyFill="1" applyAlignment="1">
      <alignment horizontal="right"/>
    </xf>
    <xf numFmtId="167" fontId="0" fillId="0" borderId="2" xfId="0" applyNumberFormat="1" applyBorder="1" applyAlignment="1">
      <alignment horizontal="center"/>
    </xf>
    <xf numFmtId="0" fontId="2" fillId="3" borderId="0" xfId="0" applyFont="1" applyFill="1" applyAlignment="1">
      <alignment horizontal="left"/>
    </xf>
    <xf numFmtId="166" fontId="0" fillId="0" borderId="0" xfId="0" applyNumberFormat="1"/>
    <xf numFmtId="0" fontId="11" fillId="0" borderId="0" xfId="0" applyFont="1"/>
    <xf numFmtId="0" fontId="2" fillId="0" borderId="0" xfId="0" applyFont="1"/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3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8" fontId="0" fillId="6" borderId="0" xfId="0" applyNumberFormat="1" applyFill="1" applyAlignment="1">
      <alignment horizont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169" fontId="0" fillId="0" borderId="13" xfId="0" applyNumberFormat="1" applyBorder="1" applyAlignment="1">
      <alignment horizontal="center"/>
    </xf>
    <xf numFmtId="0" fontId="0" fillId="0" borderId="12" xfId="0" quotePrefix="1" applyBorder="1" applyAlignment="1">
      <alignment horizontal="center"/>
    </xf>
    <xf numFmtId="170" fontId="0" fillId="0" borderId="0" xfId="0" applyNumberFormat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170" fontId="0" fillId="6" borderId="0" xfId="0" applyNumberFormat="1" applyFill="1" applyAlignment="1">
      <alignment horizontal="center"/>
    </xf>
    <xf numFmtId="171" fontId="0" fillId="0" borderId="0" xfId="0" applyNumberForma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70" fontId="0" fillId="0" borderId="0" xfId="0" applyNumberFormat="1" applyBorder="1" applyAlignment="1">
      <alignment horizontal="center"/>
    </xf>
  </cellXfs>
  <cellStyles count="29">
    <cellStyle name="20% - Colore 2" xfId="1" builtinId="34" customBuiltin="1"/>
    <cellStyle name="20% - Colore 2 2" xfId="5"/>
    <cellStyle name="20% - Colore 2 2 2" xfId="6"/>
    <cellStyle name="20% - Colore 2 3" xfId="7"/>
    <cellStyle name="Normal_Int. Data Table" xfId="8"/>
    <cellStyle name="Normale" xfId="0" builtinId="0" customBuiltin="1"/>
    <cellStyle name="Normale 2" xfId="2"/>
    <cellStyle name="Normale 2 2" xfId="9"/>
    <cellStyle name="Normale 2 2 2" xfId="3"/>
    <cellStyle name="Normale 2 2 2 2" xfId="10"/>
    <cellStyle name="Normale 2 2 2 2 2" xfId="11"/>
    <cellStyle name="Normale 2 3" xfId="12"/>
    <cellStyle name="Normale 3" xfId="4"/>
    <cellStyle name="Normale 3 2" xfId="13"/>
    <cellStyle name="Normale 4" xfId="14"/>
    <cellStyle name="Normale 4 2" xfId="15"/>
    <cellStyle name="Normale 4 2 2" xfId="16"/>
    <cellStyle name="Normale 4 3" xfId="17"/>
    <cellStyle name="Normale 5" xfId="18"/>
    <cellStyle name="Normale 6" xfId="19"/>
    <cellStyle name="Normale 6 2" xfId="20"/>
    <cellStyle name="Normale 7" xfId="21"/>
    <cellStyle name="Normale 7 2" xfId="22"/>
    <cellStyle name="Standard_Anpassen der Amortisation" xfId="23"/>
    <cellStyle name="Titolo 1 2" xfId="24"/>
    <cellStyle name="Titolo 2 2" xfId="25"/>
    <cellStyle name="Titolo 5" xfId="26"/>
    <cellStyle name="Währung [0]_Compiling Utility Macros" xfId="27"/>
    <cellStyle name="Währung_Compiling Utility Macros" xfId="28"/>
  </cellStyles>
  <dxfs count="3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2" formatCode="0.00"/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0"/>
        </patternFill>
      </fill>
      <border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5"/>
      </font>
    </dxf>
    <dxf>
      <font>
        <color theme="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</dxf>
    <dxf>
      <font>
        <color theme="0"/>
      </font>
    </dxf>
    <dxf>
      <border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4" max="12" min="1" page="10" val="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21167</xdr:colOff>
          <xdr:row>26</xdr:row>
          <xdr:rowOff>13758</xdr:rowOff>
        </xdr:from>
        <xdr:to>
          <xdr:col>36</xdr:col>
          <xdr:colOff>412750</xdr:colOff>
          <xdr:row>31</xdr:row>
          <xdr:rowOff>95250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showGridLines="0" tabSelected="1" zoomScale="90" zoomScaleNormal="90" workbookViewId="0">
      <selection activeCell="AV21" sqref="AV21"/>
    </sheetView>
  </sheetViews>
  <sheetFormatPr defaultRowHeight="15" x14ac:dyDescent="0.25"/>
  <cols>
    <col min="1" max="1" width="11.85546875" bestFit="1" customWidth="1"/>
    <col min="2" max="2" width="12.42578125" customWidth="1"/>
    <col min="3" max="34" width="4.140625" customWidth="1"/>
    <col min="35" max="44" width="7.140625" customWidth="1"/>
  </cols>
  <sheetData>
    <row r="1" spans="1:44" ht="6" customHeight="1" x14ac:dyDescent="0.25"/>
    <row r="2" spans="1:44" ht="36" x14ac:dyDescent="0.55000000000000004">
      <c r="N2" s="5" t="str">
        <f>UPPER(TEXT(C4,"mmmm aaaa"))</f>
        <v>DICEMBRE 2020</v>
      </c>
    </row>
    <row r="3" spans="1:44" ht="6" customHeight="1" x14ac:dyDescent="0.25"/>
    <row r="4" spans="1:44" ht="18.75" customHeight="1" x14ac:dyDescent="0.25">
      <c r="B4" s="6">
        <v>12</v>
      </c>
      <c r="C4" s="2">
        <f>DATE(Anno,B4,1)</f>
        <v>42704</v>
      </c>
      <c r="D4" s="2">
        <f>C4+1</f>
        <v>42705</v>
      </c>
      <c r="E4" s="2">
        <f t="shared" ref="E4:AG4" si="0">D4+1</f>
        <v>42706</v>
      </c>
      <c r="F4" s="2">
        <f t="shared" si="0"/>
        <v>42707</v>
      </c>
      <c r="G4" s="2">
        <f t="shared" si="0"/>
        <v>42708</v>
      </c>
      <c r="H4" s="2">
        <f t="shared" si="0"/>
        <v>42709</v>
      </c>
      <c r="I4" s="2">
        <f t="shared" si="0"/>
        <v>42710</v>
      </c>
      <c r="J4" s="2">
        <f t="shared" si="0"/>
        <v>42711</v>
      </c>
      <c r="K4" s="2">
        <f t="shared" si="0"/>
        <v>42712</v>
      </c>
      <c r="L4" s="2">
        <f t="shared" si="0"/>
        <v>42713</v>
      </c>
      <c r="M4" s="2">
        <f t="shared" si="0"/>
        <v>42714</v>
      </c>
      <c r="N4" s="2">
        <f t="shared" si="0"/>
        <v>42715</v>
      </c>
      <c r="O4" s="2">
        <f t="shared" si="0"/>
        <v>42716</v>
      </c>
      <c r="P4" s="2">
        <f t="shared" si="0"/>
        <v>42717</v>
      </c>
      <c r="Q4" s="2">
        <f t="shared" si="0"/>
        <v>42718</v>
      </c>
      <c r="R4" s="2">
        <f t="shared" si="0"/>
        <v>42719</v>
      </c>
      <c r="S4" s="2">
        <f t="shared" si="0"/>
        <v>42720</v>
      </c>
      <c r="T4" s="2">
        <f t="shared" si="0"/>
        <v>42721</v>
      </c>
      <c r="U4" s="2">
        <f t="shared" si="0"/>
        <v>42722</v>
      </c>
      <c r="V4" s="2">
        <f t="shared" si="0"/>
        <v>42723</v>
      </c>
      <c r="W4" s="2">
        <f t="shared" si="0"/>
        <v>42724</v>
      </c>
      <c r="X4" s="2">
        <f t="shared" si="0"/>
        <v>42725</v>
      </c>
      <c r="Y4" s="2">
        <f t="shared" si="0"/>
        <v>42726</v>
      </c>
      <c r="Z4" s="2">
        <f t="shared" si="0"/>
        <v>42727</v>
      </c>
      <c r="AA4" s="2">
        <f t="shared" si="0"/>
        <v>42728</v>
      </c>
      <c r="AB4" s="2">
        <f t="shared" si="0"/>
        <v>42729</v>
      </c>
      <c r="AC4" s="2">
        <f t="shared" si="0"/>
        <v>42730</v>
      </c>
      <c r="AD4" s="2">
        <f t="shared" si="0"/>
        <v>42731</v>
      </c>
      <c r="AE4" s="2">
        <f t="shared" si="0"/>
        <v>42732</v>
      </c>
      <c r="AF4" s="2">
        <f t="shared" si="0"/>
        <v>42733</v>
      </c>
      <c r="AG4" s="2">
        <f t="shared" si="0"/>
        <v>42734</v>
      </c>
    </row>
    <row r="5" spans="1:44" ht="18.75" customHeight="1" x14ac:dyDescent="0.25">
      <c r="C5" s="7" t="str">
        <f>UPPER(LEFT(TEXT(C4,"ggg"),2))</f>
        <v>MA</v>
      </c>
      <c r="D5" s="7" t="str">
        <f t="shared" ref="D5:AG5" si="1">UPPER(LEFT(TEXT(D4,"ggg"),2))</f>
        <v>ME</v>
      </c>
      <c r="E5" s="7" t="str">
        <f t="shared" si="1"/>
        <v>GI</v>
      </c>
      <c r="F5" s="7" t="str">
        <f t="shared" si="1"/>
        <v>VE</v>
      </c>
      <c r="G5" s="7" t="str">
        <f t="shared" si="1"/>
        <v>SA</v>
      </c>
      <c r="H5" s="7" t="str">
        <f t="shared" si="1"/>
        <v>DO</v>
      </c>
      <c r="I5" s="7" t="str">
        <f t="shared" si="1"/>
        <v>LU</v>
      </c>
      <c r="J5" s="7" t="str">
        <f t="shared" si="1"/>
        <v>MA</v>
      </c>
      <c r="K5" s="7" t="str">
        <f t="shared" si="1"/>
        <v>ME</v>
      </c>
      <c r="L5" s="7" t="str">
        <f t="shared" si="1"/>
        <v>GI</v>
      </c>
      <c r="M5" s="7" t="str">
        <f t="shared" si="1"/>
        <v>VE</v>
      </c>
      <c r="N5" s="7" t="str">
        <f t="shared" si="1"/>
        <v>SA</v>
      </c>
      <c r="O5" s="7" t="str">
        <f t="shared" si="1"/>
        <v>DO</v>
      </c>
      <c r="P5" s="7" t="str">
        <f t="shared" si="1"/>
        <v>LU</v>
      </c>
      <c r="Q5" s="7" t="str">
        <f t="shared" si="1"/>
        <v>MA</v>
      </c>
      <c r="R5" s="7" t="str">
        <f t="shared" si="1"/>
        <v>ME</v>
      </c>
      <c r="S5" s="7" t="str">
        <f t="shared" si="1"/>
        <v>GI</v>
      </c>
      <c r="T5" s="7" t="str">
        <f t="shared" si="1"/>
        <v>VE</v>
      </c>
      <c r="U5" s="7" t="str">
        <f t="shared" si="1"/>
        <v>SA</v>
      </c>
      <c r="V5" s="7" t="str">
        <f t="shared" si="1"/>
        <v>DO</v>
      </c>
      <c r="W5" s="7" t="str">
        <f t="shared" si="1"/>
        <v>LU</v>
      </c>
      <c r="X5" s="7" t="str">
        <f t="shared" si="1"/>
        <v>MA</v>
      </c>
      <c r="Y5" s="7" t="str">
        <f t="shared" si="1"/>
        <v>ME</v>
      </c>
      <c r="Z5" s="7" t="str">
        <f t="shared" si="1"/>
        <v>GI</v>
      </c>
      <c r="AA5" s="7" t="str">
        <f t="shared" si="1"/>
        <v>VE</v>
      </c>
      <c r="AB5" s="7" t="str">
        <f t="shared" si="1"/>
        <v>SA</v>
      </c>
      <c r="AC5" s="7" t="str">
        <f t="shared" si="1"/>
        <v>DO</v>
      </c>
      <c r="AD5" s="7" t="str">
        <f t="shared" si="1"/>
        <v>LU</v>
      </c>
      <c r="AE5" s="7" t="str">
        <f t="shared" si="1"/>
        <v>MA</v>
      </c>
      <c r="AF5" s="7" t="str">
        <f t="shared" si="1"/>
        <v>ME</v>
      </c>
      <c r="AG5" s="7" t="str">
        <f t="shared" si="1"/>
        <v>GI</v>
      </c>
      <c r="AI5" s="34" t="s">
        <v>131</v>
      </c>
      <c r="AJ5" s="34" t="s">
        <v>114</v>
      </c>
      <c r="AK5" s="35"/>
      <c r="AL5" s="35"/>
      <c r="AM5" s="35"/>
      <c r="AN5" s="35"/>
      <c r="AO5" s="35"/>
      <c r="AP5" s="35"/>
      <c r="AQ5" s="45"/>
      <c r="AR5" s="35" t="s">
        <v>127</v>
      </c>
    </row>
    <row r="6" spans="1:44" ht="23.25" customHeight="1" x14ac:dyDescent="0.25">
      <c r="A6" s="8" t="s">
        <v>1</v>
      </c>
      <c r="B6" s="9" t="s">
        <v>0</v>
      </c>
      <c r="C6" s="10" t="s">
        <v>58</v>
      </c>
      <c r="D6" s="10" t="s">
        <v>58</v>
      </c>
      <c r="E6" s="10" t="s">
        <v>58</v>
      </c>
      <c r="F6" s="10" t="s">
        <v>58</v>
      </c>
      <c r="G6" s="10"/>
      <c r="H6" s="10"/>
      <c r="I6" s="10" t="s">
        <v>58</v>
      </c>
      <c r="J6" s="10"/>
      <c r="K6" s="10" t="s">
        <v>58</v>
      </c>
      <c r="L6" s="10" t="s">
        <v>58</v>
      </c>
      <c r="M6" s="10" t="s">
        <v>58</v>
      </c>
      <c r="N6" s="10"/>
      <c r="O6" s="10"/>
      <c r="P6" s="10" t="s">
        <v>68</v>
      </c>
      <c r="Q6" s="10" t="s">
        <v>68</v>
      </c>
      <c r="R6" s="10" t="s">
        <v>68</v>
      </c>
      <c r="S6" s="10" t="s">
        <v>68</v>
      </c>
      <c r="T6" s="10" t="s">
        <v>68</v>
      </c>
      <c r="U6" s="10"/>
      <c r="V6" s="10"/>
      <c r="W6" s="10" t="s">
        <v>58</v>
      </c>
      <c r="X6" s="10" t="s">
        <v>58</v>
      </c>
      <c r="Y6" s="10" t="s">
        <v>58</v>
      </c>
      <c r="Z6" s="10" t="s">
        <v>58</v>
      </c>
      <c r="AA6" s="10"/>
      <c r="AB6" s="10"/>
      <c r="AC6" s="10"/>
      <c r="AD6" s="10" t="s">
        <v>58</v>
      </c>
      <c r="AE6" s="10" t="s">
        <v>58</v>
      </c>
      <c r="AF6" s="10" t="s">
        <v>58</v>
      </c>
      <c r="AG6" s="10" t="s">
        <v>58</v>
      </c>
      <c r="AI6" s="41"/>
      <c r="AJ6" s="41">
        <f>SUMPRODUCT((C6:AG6=TurniSigle)*(TurniDurata))+AI6-(COUNTIF(C6:AG6,"F*")+COUNTIF(C6:AG6,"A"))*(0.3-IMP!E2)-($AR$6*IMP!C2)</f>
        <v>0</v>
      </c>
      <c r="AK6" s="47"/>
      <c r="AL6" s="47"/>
      <c r="AM6" s="36"/>
      <c r="AN6" s="36"/>
      <c r="AO6" s="36"/>
      <c r="AP6" s="36"/>
      <c r="AQ6" s="46"/>
      <c r="AR6" s="44">
        <f xml:space="preserve"> NETWORKDAYS(C4,EOMONTH(C4,0),FEST)*0.3</f>
        <v>6.3</v>
      </c>
    </row>
    <row r="7" spans="1:44" ht="23.25" customHeight="1" x14ac:dyDescent="0.25">
      <c r="A7" s="11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I7" s="41"/>
      <c r="AJ7" s="41"/>
      <c r="AK7" s="47"/>
      <c r="AL7" s="47"/>
      <c r="AM7" s="36"/>
      <c r="AN7" s="36"/>
      <c r="AO7" s="36"/>
      <c r="AP7" s="36"/>
      <c r="AQ7" s="46"/>
      <c r="AR7" s="36"/>
    </row>
    <row r="8" spans="1:44" ht="23.25" customHeight="1" x14ac:dyDescent="0.25">
      <c r="A8" s="12" t="s">
        <v>2</v>
      </c>
      <c r="B8" s="12" t="s">
        <v>3</v>
      </c>
      <c r="C8" s="10">
        <v>1</v>
      </c>
      <c r="D8" s="10">
        <v>1</v>
      </c>
      <c r="E8" s="10">
        <v>1</v>
      </c>
      <c r="F8" s="10">
        <v>1</v>
      </c>
      <c r="G8" s="10"/>
      <c r="H8" s="10"/>
      <c r="I8" s="10" t="s">
        <v>105</v>
      </c>
      <c r="J8" s="10"/>
      <c r="K8" s="10" t="s">
        <v>80</v>
      </c>
      <c r="L8" s="10">
        <v>1</v>
      </c>
      <c r="M8" s="10" t="s">
        <v>105</v>
      </c>
      <c r="N8" s="10"/>
      <c r="O8" s="10"/>
      <c r="P8" s="10" t="s">
        <v>105</v>
      </c>
      <c r="Q8" s="10">
        <v>1</v>
      </c>
      <c r="R8" s="10">
        <v>1</v>
      </c>
      <c r="S8" s="10">
        <v>1</v>
      </c>
      <c r="T8" s="10" t="s">
        <v>105</v>
      </c>
      <c r="U8" s="10"/>
      <c r="V8" s="10"/>
      <c r="W8" s="10" t="s">
        <v>68</v>
      </c>
      <c r="X8" s="10" t="s">
        <v>68</v>
      </c>
      <c r="Y8" s="10" t="s">
        <v>68</v>
      </c>
      <c r="Z8" s="10" t="s">
        <v>68</v>
      </c>
      <c r="AA8" s="10"/>
      <c r="AB8" s="10"/>
      <c r="AC8" s="10"/>
      <c r="AD8" s="10">
        <v>1</v>
      </c>
      <c r="AE8" s="10">
        <v>1</v>
      </c>
      <c r="AF8" s="10">
        <v>1</v>
      </c>
      <c r="AG8" s="10">
        <v>1</v>
      </c>
      <c r="AI8" s="41"/>
      <c r="AJ8" s="41">
        <f>SUMPRODUCT((C8:AG8=TurniSigle)*(TurniDurata))+AI8-(COUNTIF(C8:AG8,"F*")+COUNTIF(C8:AG8,"A"))*(0.3-IMP!E4)-($AR$6*IMP!C4)</f>
        <v>0.33333333333333126</v>
      </c>
      <c r="AK8" s="47"/>
      <c r="AL8" s="47"/>
      <c r="AM8" s="36"/>
      <c r="AN8" s="36"/>
      <c r="AO8" s="36"/>
      <c r="AP8" s="36"/>
      <c r="AQ8" s="46"/>
      <c r="AR8" s="36"/>
    </row>
    <row r="9" spans="1:44" ht="23.25" customHeight="1" x14ac:dyDescent="0.25">
      <c r="A9" s="13" t="s">
        <v>4</v>
      </c>
      <c r="B9" s="14" t="s">
        <v>5</v>
      </c>
      <c r="C9" s="10" t="s">
        <v>106</v>
      </c>
      <c r="D9" s="10">
        <v>5</v>
      </c>
      <c r="E9" s="10" t="s">
        <v>95</v>
      </c>
      <c r="F9" s="10" t="s">
        <v>88</v>
      </c>
      <c r="G9" s="10">
        <v>4</v>
      </c>
      <c r="H9" s="10" t="s">
        <v>64</v>
      </c>
      <c r="I9" s="10" t="s">
        <v>106</v>
      </c>
      <c r="J9" s="10" t="s">
        <v>78</v>
      </c>
      <c r="K9" s="10" t="s">
        <v>95</v>
      </c>
      <c r="L9" s="10" t="s">
        <v>106</v>
      </c>
      <c r="M9" s="10">
        <v>5</v>
      </c>
      <c r="N9" s="10"/>
      <c r="O9" s="10"/>
      <c r="P9" s="10" t="s">
        <v>107</v>
      </c>
      <c r="Q9" s="10" t="s">
        <v>107</v>
      </c>
      <c r="R9" s="10" t="s">
        <v>107</v>
      </c>
      <c r="S9" s="10" t="s">
        <v>107</v>
      </c>
      <c r="T9" s="10" t="s">
        <v>107</v>
      </c>
      <c r="U9" s="10"/>
      <c r="V9" s="10"/>
      <c r="W9" s="10" t="s">
        <v>107</v>
      </c>
      <c r="X9" s="10" t="s">
        <v>107</v>
      </c>
      <c r="Y9" s="10" t="s">
        <v>107</v>
      </c>
      <c r="Z9" s="10" t="s">
        <v>107</v>
      </c>
      <c r="AA9" s="10" t="s">
        <v>64</v>
      </c>
      <c r="AB9" s="10" t="s">
        <v>78</v>
      </c>
      <c r="AC9" s="10"/>
      <c r="AD9" s="10" t="s">
        <v>107</v>
      </c>
      <c r="AE9" s="10" t="s">
        <v>107</v>
      </c>
      <c r="AF9" s="10" t="s">
        <v>107</v>
      </c>
      <c r="AG9" s="10" t="s">
        <v>107</v>
      </c>
      <c r="AI9" s="41"/>
      <c r="AJ9" s="41">
        <f>SUMPRODUCT((C9:AG9=TurniSigle)*(TurniDurata))+AI9-(COUNTIF(C9:AG9,"F*")+COUNTIF(C9:AG9,"A"))*(0.3-IMP!E5)-($AR$6*IMP!C5)</f>
        <v>-5.0000000000002487E-2</v>
      </c>
      <c r="AK9" s="47"/>
      <c r="AL9" s="47"/>
      <c r="AM9" s="36"/>
      <c r="AN9" s="36"/>
      <c r="AO9" s="36"/>
      <c r="AP9" s="36"/>
      <c r="AQ9" s="46"/>
      <c r="AR9" s="36"/>
    </row>
    <row r="10" spans="1:44" ht="23.25" customHeight="1" x14ac:dyDescent="0.25">
      <c r="A10" s="13" t="s">
        <v>6</v>
      </c>
      <c r="B10" s="14" t="s">
        <v>7</v>
      </c>
      <c r="C10" s="10" t="s">
        <v>58</v>
      </c>
      <c r="D10" s="10">
        <v>1</v>
      </c>
      <c r="E10" s="10" t="s">
        <v>106</v>
      </c>
      <c r="F10" s="10">
        <v>5</v>
      </c>
      <c r="G10" s="10"/>
      <c r="H10" s="10"/>
      <c r="I10" s="10" t="s">
        <v>97</v>
      </c>
      <c r="J10" s="10"/>
      <c r="K10" s="10" t="s">
        <v>58</v>
      </c>
      <c r="L10" s="10" t="s">
        <v>95</v>
      </c>
      <c r="M10" s="10" t="s">
        <v>97</v>
      </c>
      <c r="N10" s="10" t="s">
        <v>76</v>
      </c>
      <c r="O10" s="10" t="s">
        <v>108</v>
      </c>
      <c r="P10" s="10" t="s">
        <v>88</v>
      </c>
      <c r="Q10" s="10" t="s">
        <v>106</v>
      </c>
      <c r="R10" s="10">
        <v>5</v>
      </c>
      <c r="S10" s="10">
        <v>1</v>
      </c>
      <c r="T10" s="10" t="s">
        <v>88</v>
      </c>
      <c r="U10" s="10"/>
      <c r="V10" s="10"/>
      <c r="W10" s="10" t="s">
        <v>68</v>
      </c>
      <c r="X10" s="10" t="s">
        <v>68</v>
      </c>
      <c r="Y10" s="10" t="s">
        <v>68</v>
      </c>
      <c r="Z10" s="10" t="s">
        <v>68</v>
      </c>
      <c r="AA10" s="10" t="s">
        <v>108</v>
      </c>
      <c r="AB10" s="10"/>
      <c r="AC10" s="10"/>
      <c r="AD10" s="10" t="s">
        <v>106</v>
      </c>
      <c r="AE10" s="10">
        <v>5</v>
      </c>
      <c r="AF10" s="10">
        <v>1</v>
      </c>
      <c r="AG10" s="10" t="s">
        <v>109</v>
      </c>
      <c r="AI10" s="41"/>
      <c r="AJ10" s="41">
        <f>SUMPRODUCT((C10:AG10=TurniSigle)*(TurniDurata))+AI10-(COUNTIF(C10:AG10,"F*")+COUNTIF(C10:AG10,"A"))*(0.3-IMP!E6)-($AR$6*IMP!C6)</f>
        <v>0.19166666666666465</v>
      </c>
      <c r="AK10" s="47"/>
      <c r="AL10" s="47"/>
      <c r="AM10" s="36"/>
      <c r="AN10" s="36"/>
      <c r="AO10" s="36"/>
      <c r="AP10" s="36"/>
      <c r="AQ10" s="46"/>
      <c r="AR10" s="36"/>
    </row>
    <row r="11" spans="1:44" ht="23.25" customHeight="1" x14ac:dyDescent="0.25">
      <c r="A11" s="13" t="s">
        <v>8</v>
      </c>
      <c r="B11" s="14" t="s">
        <v>9</v>
      </c>
      <c r="C11" s="10" t="s">
        <v>72</v>
      </c>
      <c r="D11" s="10" t="s">
        <v>72</v>
      </c>
      <c r="E11" s="10" t="s">
        <v>72</v>
      </c>
      <c r="F11" s="10" t="s">
        <v>72</v>
      </c>
      <c r="G11" s="10"/>
      <c r="H11" s="10"/>
      <c r="I11" s="10" t="s">
        <v>72</v>
      </c>
      <c r="J11" s="10"/>
      <c r="K11" s="10" t="s">
        <v>72</v>
      </c>
      <c r="L11" s="10" t="s">
        <v>72</v>
      </c>
      <c r="M11" s="10" t="s">
        <v>72</v>
      </c>
      <c r="N11" s="10"/>
      <c r="O11" s="10"/>
      <c r="P11" s="10" t="s">
        <v>72</v>
      </c>
      <c r="Q11" s="10" t="s">
        <v>68</v>
      </c>
      <c r="R11" s="10" t="s">
        <v>68</v>
      </c>
      <c r="S11" s="10" t="s">
        <v>68</v>
      </c>
      <c r="T11" s="10" t="s">
        <v>68</v>
      </c>
      <c r="U11" s="10"/>
      <c r="V11" s="10"/>
      <c r="W11" s="10" t="s">
        <v>72</v>
      </c>
      <c r="X11" s="10" t="s">
        <v>110</v>
      </c>
      <c r="Y11" s="10" t="s">
        <v>72</v>
      </c>
      <c r="Z11" s="10" t="s">
        <v>72</v>
      </c>
      <c r="AA11" s="10"/>
      <c r="AB11" s="10"/>
      <c r="AC11" s="10"/>
      <c r="AD11" s="10" t="s">
        <v>72</v>
      </c>
      <c r="AE11" s="10" t="s">
        <v>72</v>
      </c>
      <c r="AF11" s="10" t="s">
        <v>72</v>
      </c>
      <c r="AG11" s="10" t="s">
        <v>72</v>
      </c>
      <c r="AI11" s="41"/>
      <c r="AJ11" s="41">
        <f>SUMPRODUCT((C11:AG11=TurniSigle)*(TurniDurata))+AI11-(COUNTIF(C11:AG11,"F*")+COUNTIF(C11:AG11,"A"))*(0.3-IMP!E7)-($AR$6*IMP!C7)</f>
        <v>9.1666666666666785E-2</v>
      </c>
      <c r="AK11" s="47"/>
      <c r="AL11" s="47"/>
      <c r="AM11" s="36"/>
      <c r="AN11" s="36"/>
      <c r="AO11" s="36"/>
      <c r="AP11" s="36"/>
      <c r="AQ11" s="46"/>
      <c r="AR11" s="36"/>
    </row>
    <row r="12" spans="1:44" ht="23.25" customHeight="1" x14ac:dyDescent="0.25">
      <c r="A12" s="13" t="s">
        <v>10</v>
      </c>
      <c r="B12" s="14" t="s">
        <v>11</v>
      </c>
      <c r="C12" s="10" t="s">
        <v>88</v>
      </c>
      <c r="D12" s="10" t="s">
        <v>58</v>
      </c>
      <c r="E12" s="10">
        <v>1</v>
      </c>
      <c r="F12" s="10" t="s">
        <v>97</v>
      </c>
      <c r="G12" s="10"/>
      <c r="H12" s="10"/>
      <c r="I12" s="10">
        <v>1</v>
      </c>
      <c r="J12" s="10"/>
      <c r="K12" s="10" t="s">
        <v>88</v>
      </c>
      <c r="L12" s="10" t="s">
        <v>97</v>
      </c>
      <c r="M12" s="10" t="s">
        <v>58</v>
      </c>
      <c r="N12" s="10"/>
      <c r="O12" s="10"/>
      <c r="P12" s="10" t="s">
        <v>68</v>
      </c>
      <c r="Q12" s="10" t="s">
        <v>68</v>
      </c>
      <c r="R12" s="10" t="s">
        <v>68</v>
      </c>
      <c r="S12" s="10" t="s">
        <v>68</v>
      </c>
      <c r="T12" s="10" t="s">
        <v>68</v>
      </c>
      <c r="U12" s="10"/>
      <c r="V12" s="10"/>
      <c r="W12" s="10">
        <v>1</v>
      </c>
      <c r="X12" s="10" t="s">
        <v>97</v>
      </c>
      <c r="Y12" s="10" t="s">
        <v>97</v>
      </c>
      <c r="Z12" s="10" t="s">
        <v>58</v>
      </c>
      <c r="AA12" s="10"/>
      <c r="AB12" s="10"/>
      <c r="AC12" s="10" t="s">
        <v>64</v>
      </c>
      <c r="AD12" s="10">
        <v>5</v>
      </c>
      <c r="AE12" s="10" t="s">
        <v>88</v>
      </c>
      <c r="AF12" s="10" t="s">
        <v>106</v>
      </c>
      <c r="AG12" s="10" t="s">
        <v>88</v>
      </c>
      <c r="AI12" s="41"/>
      <c r="AJ12" s="41">
        <f>SUMPRODUCT((C12:AG12=TurniSigle)*(TurniDurata))+AI12-(COUNTIF(C12:AG12,"F*")+COUNTIF(C12:AG12,"A"))*(0.3-IMP!E8)-($AR$6*IMP!C8)</f>
        <v>-0.15000000000000124</v>
      </c>
      <c r="AK12" s="47"/>
      <c r="AL12" s="47"/>
      <c r="AM12" s="36"/>
      <c r="AN12" s="36"/>
      <c r="AO12" s="36"/>
      <c r="AP12" s="36"/>
      <c r="AQ12" s="46"/>
      <c r="AR12" s="36"/>
    </row>
    <row r="13" spans="1:44" ht="23.25" customHeight="1" x14ac:dyDescent="0.25">
      <c r="A13" s="13" t="s">
        <v>12</v>
      </c>
      <c r="B13" s="14" t="s">
        <v>13</v>
      </c>
      <c r="C13" s="10">
        <v>1</v>
      </c>
      <c r="D13" s="10">
        <v>1</v>
      </c>
      <c r="E13" s="10" t="s">
        <v>88</v>
      </c>
      <c r="F13" s="10">
        <v>3</v>
      </c>
      <c r="G13" s="10"/>
      <c r="H13" s="10"/>
      <c r="I13" s="10">
        <v>1</v>
      </c>
      <c r="J13" s="10"/>
      <c r="K13" s="10">
        <v>1</v>
      </c>
      <c r="L13" s="10" t="s">
        <v>88</v>
      </c>
      <c r="M13" s="10" t="s">
        <v>88</v>
      </c>
      <c r="N13" s="10"/>
      <c r="O13" s="10"/>
      <c r="P13" s="10" t="s">
        <v>68</v>
      </c>
      <c r="Q13" s="10" t="s">
        <v>68</v>
      </c>
      <c r="R13" s="10" t="s">
        <v>68</v>
      </c>
      <c r="S13" s="10" t="s">
        <v>88</v>
      </c>
      <c r="T13" s="10" t="s">
        <v>88</v>
      </c>
      <c r="U13" s="10"/>
      <c r="V13" s="10"/>
      <c r="W13" s="10">
        <v>1</v>
      </c>
      <c r="X13" s="10">
        <v>1</v>
      </c>
      <c r="Y13" s="10" t="s">
        <v>88</v>
      </c>
      <c r="Z13" s="10" t="s">
        <v>88</v>
      </c>
      <c r="AA13" s="10"/>
      <c r="AB13" s="10"/>
      <c r="AC13" s="10"/>
      <c r="AD13" s="10">
        <v>1</v>
      </c>
      <c r="AE13" s="10" t="s">
        <v>88</v>
      </c>
      <c r="AF13" s="10" t="s">
        <v>88</v>
      </c>
      <c r="AG13" s="10">
        <v>1</v>
      </c>
      <c r="AI13" s="41"/>
      <c r="AJ13" s="41">
        <f>SUMPRODUCT((C13:AG13=TurniSigle)*(TurniDurata))+AI13-(COUNTIF(C13:AG13,"F*")+COUNTIF(C13:AG13,"A"))*(0.3-IMP!E9)-($AR$6*IMP!C9)</f>
        <v>4.9999999999999378E-2</v>
      </c>
      <c r="AK13" s="47"/>
      <c r="AL13" s="47"/>
      <c r="AM13" s="36"/>
      <c r="AN13" s="36"/>
      <c r="AO13" s="36"/>
      <c r="AP13" s="36"/>
      <c r="AQ13" s="46"/>
      <c r="AR13" s="36"/>
    </row>
    <row r="14" spans="1:44" ht="23.25" customHeight="1" x14ac:dyDescent="0.25">
      <c r="A14" s="13" t="s">
        <v>14</v>
      </c>
      <c r="B14" s="14" t="s">
        <v>15</v>
      </c>
      <c r="C14" s="10" t="s">
        <v>68</v>
      </c>
      <c r="D14" s="10">
        <v>3</v>
      </c>
      <c r="E14" s="10" t="s">
        <v>58</v>
      </c>
      <c r="F14" s="10">
        <v>1</v>
      </c>
      <c r="G14" s="10"/>
      <c r="H14" s="10"/>
      <c r="I14" s="10">
        <v>1</v>
      </c>
      <c r="J14" s="10"/>
      <c r="K14" s="10">
        <v>5</v>
      </c>
      <c r="L14" s="10">
        <v>1</v>
      </c>
      <c r="M14" s="10" t="s">
        <v>106</v>
      </c>
      <c r="N14" s="10"/>
      <c r="O14" s="10"/>
      <c r="P14" s="10">
        <v>1</v>
      </c>
      <c r="Q14" s="10">
        <v>3</v>
      </c>
      <c r="R14" s="10" t="s">
        <v>88</v>
      </c>
      <c r="S14" s="10">
        <v>5</v>
      </c>
      <c r="T14" s="10">
        <v>1</v>
      </c>
      <c r="U14" s="10" t="s">
        <v>76</v>
      </c>
      <c r="V14" s="10" t="s">
        <v>108</v>
      </c>
      <c r="W14" s="10" t="s">
        <v>88</v>
      </c>
      <c r="X14" s="10" t="s">
        <v>110</v>
      </c>
      <c r="Y14" s="10">
        <v>1</v>
      </c>
      <c r="Z14" s="10" t="s">
        <v>106</v>
      </c>
      <c r="AA14" s="10"/>
      <c r="AB14" s="10"/>
      <c r="AC14" s="10" t="s">
        <v>78</v>
      </c>
      <c r="AD14" s="10" t="s">
        <v>68</v>
      </c>
      <c r="AE14" s="10" t="s">
        <v>68</v>
      </c>
      <c r="AF14" s="10" t="s">
        <v>68</v>
      </c>
      <c r="AG14" s="10" t="s">
        <v>68</v>
      </c>
      <c r="AI14" s="41"/>
      <c r="AJ14" s="41">
        <f>SUMPRODUCT((C14:AG14=TurniSigle)*(TurniDurata))+AI14-(COUNTIF(C14:AG14,"F*")+COUNTIF(C14:AG14,"A"))*(0.3-IMP!E10)-($AR$6*IMP!C10)</f>
        <v>-0.30416666666666803</v>
      </c>
      <c r="AK14" s="47"/>
      <c r="AL14" s="47"/>
      <c r="AM14" s="36"/>
      <c r="AN14" s="36"/>
      <c r="AO14" s="36"/>
      <c r="AP14" s="36"/>
      <c r="AQ14" s="46"/>
      <c r="AR14" s="36"/>
    </row>
    <row r="15" spans="1:44" ht="23.25" customHeight="1" x14ac:dyDescent="0.25">
      <c r="A15" s="13" t="s">
        <v>27</v>
      </c>
      <c r="B15" s="14" t="s">
        <v>16</v>
      </c>
      <c r="C15" s="10">
        <v>1</v>
      </c>
      <c r="D15" s="10" t="s">
        <v>106</v>
      </c>
      <c r="E15" s="10">
        <v>5</v>
      </c>
      <c r="F15" s="10">
        <v>1</v>
      </c>
      <c r="G15" s="10" t="s">
        <v>109</v>
      </c>
      <c r="H15" s="10" t="s">
        <v>78</v>
      </c>
      <c r="I15" s="10">
        <v>5</v>
      </c>
      <c r="J15" s="10" t="s">
        <v>108</v>
      </c>
      <c r="K15" s="10" t="s">
        <v>97</v>
      </c>
      <c r="L15" s="10" t="s">
        <v>68</v>
      </c>
      <c r="M15" s="10" t="s">
        <v>68</v>
      </c>
      <c r="N15" s="10"/>
      <c r="O15" s="10"/>
      <c r="P15" s="10">
        <v>1</v>
      </c>
      <c r="Q15" s="10" t="s">
        <v>97</v>
      </c>
      <c r="R15" s="10">
        <v>1</v>
      </c>
      <c r="S15" s="10" t="s">
        <v>58</v>
      </c>
      <c r="T15" s="10">
        <v>1</v>
      </c>
      <c r="U15" s="10">
        <v>4</v>
      </c>
      <c r="V15" s="10" t="s">
        <v>64</v>
      </c>
      <c r="W15" s="10" t="s">
        <v>58</v>
      </c>
      <c r="X15" s="10" t="s">
        <v>95</v>
      </c>
      <c r="Y15" s="10">
        <v>1</v>
      </c>
      <c r="Z15" s="10" t="s">
        <v>111</v>
      </c>
      <c r="AA15" s="10"/>
      <c r="AB15" s="10"/>
      <c r="AC15" s="10"/>
      <c r="AD15" s="10" t="s">
        <v>58</v>
      </c>
      <c r="AE15" s="10">
        <v>1</v>
      </c>
      <c r="AF15" s="10" t="s">
        <v>95</v>
      </c>
      <c r="AG15" s="10" t="s">
        <v>88</v>
      </c>
      <c r="AI15" s="41"/>
      <c r="AJ15" s="41">
        <f>SUMPRODUCT((C15:AG15=TurniSigle)*(TurniDurata))+AI15-(COUNTIF(C15:AG15,"F*")+COUNTIF(C15:AG15,"A"))*(0.3-IMP!E11)-($AR$6*IMP!C11)</f>
        <v>0.59583333333333144</v>
      </c>
      <c r="AK15" s="47"/>
      <c r="AL15" s="47"/>
      <c r="AM15" s="36"/>
      <c r="AN15" s="36"/>
      <c r="AO15" s="36"/>
      <c r="AP15" s="36"/>
      <c r="AQ15" s="46"/>
      <c r="AR15" s="36"/>
    </row>
    <row r="16" spans="1:44" ht="23.25" customHeight="1" x14ac:dyDescent="0.25">
      <c r="A16" s="13" t="s">
        <v>17</v>
      </c>
      <c r="B16" s="14" t="s">
        <v>11</v>
      </c>
      <c r="C16" s="10" t="s">
        <v>80</v>
      </c>
      <c r="D16" s="10" t="s">
        <v>80</v>
      </c>
      <c r="E16" s="10" t="s">
        <v>80</v>
      </c>
      <c r="F16" s="10" t="s">
        <v>80</v>
      </c>
      <c r="G16" s="10"/>
      <c r="H16" s="10"/>
      <c r="I16" s="10" t="s">
        <v>80</v>
      </c>
      <c r="J16" s="10"/>
      <c r="K16" s="10" t="s">
        <v>68</v>
      </c>
      <c r="L16" s="10" t="s">
        <v>68</v>
      </c>
      <c r="M16" s="10" t="s">
        <v>68</v>
      </c>
      <c r="N16" s="10"/>
      <c r="O16" s="10"/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0"/>
      <c r="V16" s="10"/>
      <c r="W16" s="10">
        <v>1</v>
      </c>
      <c r="X16" s="10">
        <v>1</v>
      </c>
      <c r="Y16" s="10">
        <v>1</v>
      </c>
      <c r="Z16" s="10">
        <v>1</v>
      </c>
      <c r="AA16" s="10"/>
      <c r="AB16" s="10" t="s">
        <v>108</v>
      </c>
      <c r="AC16" s="10"/>
      <c r="AD16" s="10">
        <v>1</v>
      </c>
      <c r="AE16" s="10">
        <v>1</v>
      </c>
      <c r="AF16" s="10">
        <v>1</v>
      </c>
      <c r="AG16" s="10">
        <v>1</v>
      </c>
      <c r="AI16" s="41"/>
      <c r="AJ16" s="41">
        <f>SUMPRODUCT((C16:AG16=TurniSigle)*(TurniDurata))+AI16-(COUNTIF(C16:AG16,"F*")+COUNTIF(C16:AG16,"A"))*(0.3-IMP!E12)-($AR$6*IMP!C12)</f>
        <v>0.39583333333333126</v>
      </c>
      <c r="AK16" s="47"/>
      <c r="AL16" s="47"/>
      <c r="AM16" s="36"/>
      <c r="AN16" s="36"/>
      <c r="AO16" s="36"/>
      <c r="AP16" s="36"/>
      <c r="AQ16" s="46"/>
      <c r="AR16" s="36"/>
    </row>
    <row r="17" spans="1:44" ht="23.25" customHeight="1" x14ac:dyDescent="0.25">
      <c r="A17" s="13" t="s">
        <v>18</v>
      </c>
      <c r="B17" s="14" t="s">
        <v>19</v>
      </c>
      <c r="C17" s="10" t="s">
        <v>107</v>
      </c>
      <c r="D17" s="10" t="s">
        <v>107</v>
      </c>
      <c r="E17" s="10" t="s">
        <v>107</v>
      </c>
      <c r="F17" s="10" t="s">
        <v>107</v>
      </c>
      <c r="G17" s="10"/>
      <c r="H17" s="10"/>
      <c r="I17" s="10" t="s">
        <v>107</v>
      </c>
      <c r="J17" s="10"/>
      <c r="K17" s="10" t="s">
        <v>107</v>
      </c>
      <c r="L17" s="10" t="s">
        <v>107</v>
      </c>
      <c r="M17" s="10" t="s">
        <v>107</v>
      </c>
      <c r="N17" s="10"/>
      <c r="O17" s="10"/>
      <c r="P17" s="10" t="s">
        <v>68</v>
      </c>
      <c r="Q17" s="10" t="s">
        <v>112</v>
      </c>
      <c r="R17" s="10" t="s">
        <v>97</v>
      </c>
      <c r="S17" s="10" t="s">
        <v>106</v>
      </c>
      <c r="T17" s="10">
        <v>5</v>
      </c>
      <c r="U17" s="10"/>
      <c r="V17" s="10"/>
      <c r="W17" s="10" t="s">
        <v>111</v>
      </c>
      <c r="X17" s="10" t="s">
        <v>106</v>
      </c>
      <c r="Y17" s="10">
        <v>5</v>
      </c>
      <c r="Z17" s="10" t="s">
        <v>97</v>
      </c>
      <c r="AA17" s="10"/>
      <c r="AB17" s="10" t="s">
        <v>64</v>
      </c>
      <c r="AC17" s="10"/>
      <c r="AD17" s="10" t="s">
        <v>88</v>
      </c>
      <c r="AE17" s="10" t="s">
        <v>106</v>
      </c>
      <c r="AF17" s="10">
        <v>5</v>
      </c>
      <c r="AG17" s="10" t="s">
        <v>95</v>
      </c>
      <c r="AI17" s="41"/>
      <c r="AJ17" s="41">
        <f>SUMPRODUCT((C17:AG17=TurniSigle)*(TurniDurata))+AI17-(COUNTIF(C17:AG17,"F*")+COUNTIF(C17:AG17,"A"))*(0.3-IMP!E13)-($AR$6*IMP!C13)</f>
        <v>-0.32500000000000107</v>
      </c>
      <c r="AK17" s="47"/>
      <c r="AL17" s="47"/>
      <c r="AM17" s="36"/>
      <c r="AN17" s="36"/>
      <c r="AO17" s="36"/>
      <c r="AP17" s="36"/>
      <c r="AQ17" s="46"/>
      <c r="AR17" s="36"/>
    </row>
    <row r="18" spans="1:44" ht="23.25" customHeight="1" x14ac:dyDescent="0.25">
      <c r="A18" s="13" t="s">
        <v>20</v>
      </c>
      <c r="B18" s="14" t="s">
        <v>21</v>
      </c>
      <c r="C18" s="10" t="s">
        <v>107</v>
      </c>
      <c r="D18" s="10" t="s">
        <v>107</v>
      </c>
      <c r="E18" s="10" t="s">
        <v>107</v>
      </c>
      <c r="F18" s="10" t="s">
        <v>107</v>
      </c>
      <c r="G18" s="10"/>
      <c r="H18" s="10"/>
      <c r="I18" s="10" t="s">
        <v>88</v>
      </c>
      <c r="J18" s="10"/>
      <c r="K18" s="10" t="s">
        <v>55</v>
      </c>
      <c r="L18" s="10" t="s">
        <v>88</v>
      </c>
      <c r="M18" s="10">
        <v>3</v>
      </c>
      <c r="N18" s="10">
        <v>4</v>
      </c>
      <c r="O18" s="10" t="s">
        <v>64</v>
      </c>
      <c r="P18" s="10" t="s">
        <v>113</v>
      </c>
      <c r="Q18" s="10" t="s">
        <v>88</v>
      </c>
      <c r="R18" s="10" t="s">
        <v>113</v>
      </c>
      <c r="S18" s="10" t="s">
        <v>88</v>
      </c>
      <c r="T18" s="10">
        <v>3</v>
      </c>
      <c r="U18" s="10"/>
      <c r="V18" s="10"/>
      <c r="W18" s="10" t="s">
        <v>88</v>
      </c>
      <c r="X18" s="10" t="s">
        <v>58</v>
      </c>
      <c r="Y18" s="10" t="s">
        <v>111</v>
      </c>
      <c r="Z18" s="10" t="s">
        <v>88</v>
      </c>
      <c r="AA18" s="10"/>
      <c r="AB18" s="10"/>
      <c r="AC18" s="10"/>
      <c r="AD18" s="10" t="s">
        <v>68</v>
      </c>
      <c r="AE18" s="10" t="s">
        <v>68</v>
      </c>
      <c r="AF18" s="10" t="s">
        <v>55</v>
      </c>
      <c r="AG18" s="10" t="s">
        <v>88</v>
      </c>
      <c r="AI18" s="41"/>
      <c r="AJ18" s="41">
        <f>SUMPRODUCT((C18:AG18=TurniSigle)*(TurniDurata))+AI18-(COUNTIF(C18:AG18,"F*")+COUNTIF(C18:AG18,"A"))*(0.3-IMP!E14)-($AR$6*IMP!C14)</f>
        <v>-0.7750000000000008</v>
      </c>
      <c r="AK18" s="47"/>
      <c r="AL18" s="47"/>
      <c r="AM18" s="36"/>
      <c r="AN18" s="36"/>
      <c r="AO18" s="36"/>
      <c r="AP18" s="36"/>
      <c r="AQ18" s="46"/>
      <c r="AR18" s="36"/>
    </row>
    <row r="19" spans="1:44" ht="23.25" customHeight="1" x14ac:dyDescent="0.25">
      <c r="A19" s="13" t="s">
        <v>22</v>
      </c>
      <c r="B19" s="14" t="s">
        <v>5</v>
      </c>
      <c r="C19" s="10" t="s">
        <v>107</v>
      </c>
      <c r="D19" s="10" t="s">
        <v>107</v>
      </c>
      <c r="E19" s="10" t="s">
        <v>107</v>
      </c>
      <c r="F19" s="10" t="s">
        <v>107</v>
      </c>
      <c r="G19" s="10"/>
      <c r="H19" s="10"/>
      <c r="I19" s="10" t="s">
        <v>107</v>
      </c>
      <c r="J19" s="10" t="s">
        <v>64</v>
      </c>
      <c r="K19" s="10" t="s">
        <v>107</v>
      </c>
      <c r="L19" s="10" t="s">
        <v>107</v>
      </c>
      <c r="M19" s="10" t="s">
        <v>107</v>
      </c>
      <c r="N19" s="10"/>
      <c r="O19" s="10"/>
      <c r="P19" s="10">
        <v>5</v>
      </c>
      <c r="Q19" s="10">
        <v>5</v>
      </c>
      <c r="R19" s="10">
        <v>1</v>
      </c>
      <c r="S19" s="10" t="s">
        <v>111</v>
      </c>
      <c r="T19" s="10" t="s">
        <v>58</v>
      </c>
      <c r="U19" s="10" t="s">
        <v>109</v>
      </c>
      <c r="V19" s="10" t="s">
        <v>78</v>
      </c>
      <c r="W19" s="10">
        <v>5</v>
      </c>
      <c r="X19" s="10">
        <v>1</v>
      </c>
      <c r="Y19" s="10" t="s">
        <v>106</v>
      </c>
      <c r="Z19" s="10">
        <v>5</v>
      </c>
      <c r="AA19" s="10"/>
      <c r="AB19" s="10"/>
      <c r="AC19" s="10" t="s">
        <v>108</v>
      </c>
      <c r="AD19" s="10">
        <v>1</v>
      </c>
      <c r="AE19" s="10" t="s">
        <v>97</v>
      </c>
      <c r="AF19" s="10" t="s">
        <v>58</v>
      </c>
      <c r="AG19" s="10" t="s">
        <v>97</v>
      </c>
      <c r="AI19" s="41"/>
      <c r="AJ19" s="41">
        <f>SUMPRODUCT((C19:AG19=TurniSigle)*(TurniDurata))+AI19-(COUNTIF(C19:AG19,"F*")+COUNTIF(C19:AG19,"A"))*(0.3-IMP!E15)-($AR$6*IMP!C15)</f>
        <v>0.64583333333333126</v>
      </c>
      <c r="AK19" s="47"/>
      <c r="AL19" s="47"/>
      <c r="AM19" s="36"/>
      <c r="AN19" s="36"/>
      <c r="AO19" s="36"/>
      <c r="AP19" s="36"/>
      <c r="AQ19" s="46"/>
      <c r="AR19" s="36"/>
    </row>
    <row r="20" spans="1:44" ht="23.25" customHeight="1" x14ac:dyDescent="0.25">
      <c r="A20" s="13" t="s">
        <v>23</v>
      </c>
      <c r="B20" s="14" t="s">
        <v>29</v>
      </c>
      <c r="C20" s="10" t="s">
        <v>68</v>
      </c>
      <c r="D20" s="10" t="s">
        <v>68</v>
      </c>
      <c r="E20" s="10" t="s">
        <v>68</v>
      </c>
      <c r="F20" s="10" t="s">
        <v>68</v>
      </c>
      <c r="G20" s="10"/>
      <c r="H20" s="10"/>
      <c r="I20" s="10">
        <v>1</v>
      </c>
      <c r="J20" s="10"/>
      <c r="K20" s="10" t="s">
        <v>80</v>
      </c>
      <c r="L20" s="10" t="s">
        <v>80</v>
      </c>
      <c r="M20" s="10" t="s">
        <v>80</v>
      </c>
      <c r="N20" s="10"/>
      <c r="O20" s="10"/>
      <c r="P20" s="10" t="s">
        <v>58</v>
      </c>
      <c r="Q20" s="10" t="s">
        <v>111</v>
      </c>
      <c r="R20" s="10" t="s">
        <v>68</v>
      </c>
      <c r="S20" s="10" t="s">
        <v>55</v>
      </c>
      <c r="T20" s="10">
        <v>1</v>
      </c>
      <c r="U20" s="10"/>
      <c r="V20" s="10"/>
      <c r="W20" s="10" t="s">
        <v>97</v>
      </c>
      <c r="X20" s="10" t="s">
        <v>110</v>
      </c>
      <c r="Y20" s="10" t="s">
        <v>58</v>
      </c>
      <c r="Z20" s="10" t="s">
        <v>95</v>
      </c>
      <c r="AA20" s="10"/>
      <c r="AB20" s="10"/>
      <c r="AC20" s="10"/>
      <c r="AD20" s="10">
        <v>1</v>
      </c>
      <c r="AE20" s="10" t="s">
        <v>95</v>
      </c>
      <c r="AF20" s="10">
        <v>1</v>
      </c>
      <c r="AG20" s="10" t="s">
        <v>58</v>
      </c>
      <c r="AI20" s="41"/>
      <c r="AJ20" s="41">
        <f>SUMPRODUCT((C20:AG20=TurniSigle)*(TurniDurata))+AI20-(COUNTIF(C20:AG20,"F*")+COUNTIF(C20:AG20,"A"))*(0.3-IMP!E16)-($AR$6*IMP!C16)</f>
        <v>-0.35000000000000142</v>
      </c>
      <c r="AK20" s="47"/>
      <c r="AL20" s="47"/>
      <c r="AM20" s="36"/>
      <c r="AN20" s="36"/>
      <c r="AO20" s="36"/>
      <c r="AP20" s="36"/>
      <c r="AQ20" s="46"/>
      <c r="AR20" s="36"/>
    </row>
    <row r="21" spans="1:44" ht="23.25" customHeight="1" x14ac:dyDescent="0.25">
      <c r="A21" s="13" t="s">
        <v>24</v>
      </c>
      <c r="B21" s="14" t="s">
        <v>25</v>
      </c>
      <c r="C21" s="10">
        <v>5</v>
      </c>
      <c r="D21" s="10" t="s">
        <v>97</v>
      </c>
      <c r="E21" s="10" t="s">
        <v>68</v>
      </c>
      <c r="F21" s="10" t="s">
        <v>106</v>
      </c>
      <c r="G21" s="10"/>
      <c r="H21" s="10"/>
      <c r="I21" s="10" t="s">
        <v>58</v>
      </c>
      <c r="J21" s="10"/>
      <c r="K21" s="10">
        <v>1</v>
      </c>
      <c r="L21" s="10" t="s">
        <v>58</v>
      </c>
      <c r="M21" s="10">
        <v>1</v>
      </c>
      <c r="N21" s="10" t="s">
        <v>109</v>
      </c>
      <c r="O21" s="10" t="s">
        <v>78</v>
      </c>
      <c r="P21" s="10">
        <v>1</v>
      </c>
      <c r="Q21" s="10" t="s">
        <v>111</v>
      </c>
      <c r="R21" s="10" t="s">
        <v>58</v>
      </c>
      <c r="S21" s="10" t="s">
        <v>88</v>
      </c>
      <c r="T21" s="10" t="s">
        <v>106</v>
      </c>
      <c r="U21" s="10"/>
      <c r="V21" s="10"/>
      <c r="W21" s="10" t="s">
        <v>68</v>
      </c>
      <c r="X21" s="10" t="s">
        <v>68</v>
      </c>
      <c r="Y21" s="10" t="s">
        <v>68</v>
      </c>
      <c r="Z21" s="10" t="s">
        <v>68</v>
      </c>
      <c r="AA21" s="10"/>
      <c r="AB21" s="10"/>
      <c r="AC21" s="10"/>
      <c r="AD21" s="10" t="s">
        <v>97</v>
      </c>
      <c r="AE21" s="10" t="s">
        <v>58</v>
      </c>
      <c r="AF21" s="10" t="s">
        <v>97</v>
      </c>
      <c r="AG21" s="10">
        <v>5</v>
      </c>
      <c r="AI21" s="41"/>
      <c r="AJ21" s="41">
        <f>SUMPRODUCT((C21:AG21=TurniSigle)*(TurniDurata))+AI21-(COUNTIF(C21:AG21,"F*")+COUNTIF(C21:AG21,"A"))*(0.3-IMP!E17)-($AR$6*IMP!C17)</f>
        <v>-5.0000000000001599E-2</v>
      </c>
      <c r="AK21" s="47"/>
      <c r="AL21" s="47"/>
      <c r="AM21" s="36"/>
      <c r="AN21" s="36"/>
      <c r="AO21" s="36"/>
      <c r="AP21" s="36"/>
      <c r="AQ21" s="46"/>
      <c r="AR21" s="36"/>
    </row>
    <row r="22" spans="1:44" ht="23.25" customHeight="1" x14ac:dyDescent="0.25">
      <c r="A22" s="12" t="s">
        <v>28</v>
      </c>
      <c r="B22" s="12" t="s">
        <v>26</v>
      </c>
      <c r="C22" s="10" t="s">
        <v>95</v>
      </c>
      <c r="D22" s="10" t="s">
        <v>55</v>
      </c>
      <c r="E22" s="10" t="s">
        <v>97</v>
      </c>
      <c r="F22" s="10" t="s">
        <v>58</v>
      </c>
      <c r="G22" s="10" t="s">
        <v>76</v>
      </c>
      <c r="H22" s="10" t="s">
        <v>108</v>
      </c>
      <c r="I22" s="10" t="s">
        <v>88</v>
      </c>
      <c r="J22" s="10"/>
      <c r="K22" s="10" t="s">
        <v>106</v>
      </c>
      <c r="L22" s="10">
        <v>5</v>
      </c>
      <c r="M22" s="10">
        <v>1</v>
      </c>
      <c r="N22" s="10"/>
      <c r="O22" s="10"/>
      <c r="P22" s="10" t="s">
        <v>58</v>
      </c>
      <c r="Q22" s="10" t="s">
        <v>58</v>
      </c>
      <c r="R22" s="10" t="s">
        <v>58</v>
      </c>
      <c r="S22" s="10" t="s">
        <v>58</v>
      </c>
      <c r="T22" s="10" t="s">
        <v>58</v>
      </c>
      <c r="U22" s="10"/>
      <c r="V22" s="10"/>
      <c r="W22" s="10" t="s">
        <v>106</v>
      </c>
      <c r="X22" s="10">
        <v>5</v>
      </c>
      <c r="Y22" s="10" t="s">
        <v>95</v>
      </c>
      <c r="Z22" s="10">
        <v>1</v>
      </c>
      <c r="AA22" s="10"/>
      <c r="AB22" s="10"/>
      <c r="AC22" s="10"/>
      <c r="AD22" s="10" t="s">
        <v>68</v>
      </c>
      <c r="AE22" s="10" t="s">
        <v>68</v>
      </c>
      <c r="AF22" s="10" t="s">
        <v>68</v>
      </c>
      <c r="AG22" s="10" t="s">
        <v>68</v>
      </c>
      <c r="AI22" s="41"/>
      <c r="AJ22" s="41">
        <f>SUMPRODUCT((C22:AG22=TurniSigle)*(TurniDurata))+AI22-(COUNTIF(C22:AG22,"F*")+COUNTIF(C22:AG22,"A"))*(0.3-IMP!E18)-($AR$6*IMP!C18)</f>
        <v>-0.15416666666666856</v>
      </c>
      <c r="AK22" s="47"/>
      <c r="AL22" s="47"/>
      <c r="AM22" s="36"/>
      <c r="AN22" s="36"/>
      <c r="AO22" s="36"/>
      <c r="AP22" s="36"/>
      <c r="AQ22" s="46"/>
      <c r="AR22" s="36"/>
    </row>
    <row r="24" spans="1:44" x14ac:dyDescent="0.25">
      <c r="C24" s="15">
        <v>1</v>
      </c>
      <c r="D24" s="16" t="s">
        <v>44</v>
      </c>
      <c r="E24" s="16"/>
      <c r="F24" s="16"/>
      <c r="G24" s="15">
        <v>4</v>
      </c>
      <c r="H24" s="16" t="s">
        <v>45</v>
      </c>
      <c r="I24" s="16"/>
      <c r="J24" s="16"/>
      <c r="K24" s="15">
        <v>7</v>
      </c>
      <c r="L24" s="16" t="s">
        <v>46</v>
      </c>
      <c r="M24" s="16"/>
      <c r="N24" s="16"/>
      <c r="O24" s="15" t="s">
        <v>47</v>
      </c>
      <c r="P24" s="16" t="s">
        <v>48</v>
      </c>
      <c r="Q24" s="16"/>
      <c r="R24" s="16"/>
      <c r="S24" s="15" t="s">
        <v>49</v>
      </c>
      <c r="T24" s="16" t="s">
        <v>50</v>
      </c>
      <c r="U24" s="16"/>
      <c r="V24" s="16"/>
      <c r="W24" s="15" t="s">
        <v>51</v>
      </c>
      <c r="X24" s="16" t="s">
        <v>52</v>
      </c>
      <c r="Y24" s="16"/>
      <c r="Z24" s="16"/>
      <c r="AA24" s="15" t="s">
        <v>53</v>
      </c>
      <c r="AB24" s="16" t="s">
        <v>54</v>
      </c>
      <c r="AC24" s="16"/>
      <c r="AD24" s="16"/>
      <c r="AE24" s="15" t="s">
        <v>55</v>
      </c>
      <c r="AF24" s="16" t="s">
        <v>84</v>
      </c>
    </row>
    <row r="25" spans="1:44" x14ac:dyDescent="0.25">
      <c r="C25" s="15">
        <v>2</v>
      </c>
      <c r="D25" s="16" t="s">
        <v>56</v>
      </c>
      <c r="E25" s="16"/>
      <c r="F25" s="16"/>
      <c r="G25" s="15">
        <v>5</v>
      </c>
      <c r="H25" s="16" t="s">
        <v>57</v>
      </c>
      <c r="I25" s="16"/>
      <c r="J25" s="16"/>
      <c r="K25" s="15" t="s">
        <v>58</v>
      </c>
      <c r="L25" s="16" t="s">
        <v>59</v>
      </c>
      <c r="M25" s="16"/>
      <c r="N25" s="16"/>
      <c r="O25" s="15" t="s">
        <v>60</v>
      </c>
      <c r="P25" s="16" t="s">
        <v>61</v>
      </c>
      <c r="Q25" s="16"/>
      <c r="R25" s="16"/>
      <c r="S25" s="15" t="s">
        <v>62</v>
      </c>
      <c r="T25" s="16" t="s">
        <v>63</v>
      </c>
      <c r="U25" s="16"/>
      <c r="V25" s="16"/>
      <c r="W25" s="15" t="s">
        <v>64</v>
      </c>
      <c r="X25" s="16" t="s">
        <v>65</v>
      </c>
      <c r="Y25" s="16"/>
      <c r="Z25" s="16"/>
      <c r="AA25" s="15" t="s">
        <v>66</v>
      </c>
      <c r="AB25" s="16" t="s">
        <v>67</v>
      </c>
      <c r="AC25" s="16"/>
      <c r="AD25" s="16"/>
      <c r="AE25" s="15" t="s">
        <v>68</v>
      </c>
      <c r="AF25" s="16" t="s">
        <v>69</v>
      </c>
    </row>
    <row r="26" spans="1:44" x14ac:dyDescent="0.25">
      <c r="C26" s="15">
        <v>3</v>
      </c>
      <c r="D26" s="16" t="s">
        <v>70</v>
      </c>
      <c r="E26" s="16"/>
      <c r="F26" s="16"/>
      <c r="G26" s="15">
        <v>6</v>
      </c>
      <c r="H26" s="16" t="s">
        <v>71</v>
      </c>
      <c r="I26" s="16"/>
      <c r="J26" s="16"/>
      <c r="K26" s="15" t="s">
        <v>72</v>
      </c>
      <c r="L26" s="16" t="s">
        <v>73</v>
      </c>
      <c r="M26" s="16"/>
      <c r="N26" s="16"/>
      <c r="O26" s="15" t="s">
        <v>74</v>
      </c>
      <c r="P26" s="16" t="s">
        <v>75</v>
      </c>
      <c r="Q26" s="16"/>
      <c r="R26" s="16"/>
      <c r="S26" s="15" t="s">
        <v>76</v>
      </c>
      <c r="T26" s="16" t="s">
        <v>77</v>
      </c>
      <c r="U26" s="16"/>
      <c r="V26" s="16"/>
      <c r="W26" s="15" t="s">
        <v>78</v>
      </c>
      <c r="X26" s="16" t="s">
        <v>79</v>
      </c>
      <c r="Y26" s="16"/>
      <c r="Z26" s="16"/>
      <c r="AA26" s="15" t="s">
        <v>80</v>
      </c>
      <c r="AB26" s="16" t="s">
        <v>81</v>
      </c>
      <c r="AC26" s="16"/>
      <c r="AD26" s="16"/>
      <c r="AE26" s="15" t="s">
        <v>82</v>
      </c>
      <c r="AF26" s="16" t="s">
        <v>83</v>
      </c>
    </row>
    <row r="27" spans="1:44" x14ac:dyDescent="0.25">
      <c r="C27" s="15"/>
      <c r="D27" s="16"/>
      <c r="E27" s="16"/>
      <c r="F27" s="16"/>
      <c r="G27" s="15"/>
      <c r="H27" s="16"/>
      <c r="I27" s="16"/>
      <c r="J27" s="16"/>
      <c r="K27" s="15"/>
      <c r="L27" s="16"/>
      <c r="M27" s="16"/>
      <c r="N27" s="16"/>
      <c r="O27" s="15"/>
      <c r="P27" s="16"/>
      <c r="Q27" s="16"/>
      <c r="R27" s="16"/>
      <c r="S27" s="15"/>
      <c r="T27" s="16"/>
      <c r="U27" s="16"/>
      <c r="V27" s="16"/>
      <c r="W27" s="15"/>
      <c r="X27" s="16"/>
      <c r="Y27" s="16"/>
      <c r="Z27" s="16"/>
      <c r="AA27" s="15"/>
      <c r="AB27" s="16"/>
      <c r="AC27" s="16"/>
      <c r="AD27" s="16"/>
      <c r="AE27" s="15"/>
      <c r="AF27" s="16"/>
    </row>
    <row r="28" spans="1:44" x14ac:dyDescent="0.25">
      <c r="B28" s="22" t="str">
        <f>UPPER(TEXT(C4,"mmm aaaa"))</f>
        <v>DIC 2020</v>
      </c>
      <c r="C28" s="2">
        <f>C4</f>
        <v>42704</v>
      </c>
      <c r="D28" s="2">
        <f t="shared" ref="D28:AG28" si="2">D4</f>
        <v>42705</v>
      </c>
      <c r="E28" s="2">
        <f t="shared" si="2"/>
        <v>42706</v>
      </c>
      <c r="F28" s="2">
        <f t="shared" si="2"/>
        <v>42707</v>
      </c>
      <c r="G28" s="2">
        <f t="shared" si="2"/>
        <v>42708</v>
      </c>
      <c r="H28" s="2">
        <f t="shared" si="2"/>
        <v>42709</v>
      </c>
      <c r="I28" s="2">
        <f t="shared" si="2"/>
        <v>42710</v>
      </c>
      <c r="J28" s="2">
        <f t="shared" si="2"/>
        <v>42711</v>
      </c>
      <c r="K28" s="2">
        <f t="shared" si="2"/>
        <v>42712</v>
      </c>
      <c r="L28" s="2">
        <f t="shared" si="2"/>
        <v>42713</v>
      </c>
      <c r="M28" s="2">
        <f t="shared" si="2"/>
        <v>42714</v>
      </c>
      <c r="N28" s="2">
        <f t="shared" si="2"/>
        <v>42715</v>
      </c>
      <c r="O28" s="2">
        <f t="shared" si="2"/>
        <v>42716</v>
      </c>
      <c r="P28" s="2">
        <f t="shared" si="2"/>
        <v>42717</v>
      </c>
      <c r="Q28" s="2">
        <f t="shared" si="2"/>
        <v>42718</v>
      </c>
      <c r="R28" s="2">
        <f t="shared" si="2"/>
        <v>42719</v>
      </c>
      <c r="S28" s="2">
        <f t="shared" si="2"/>
        <v>42720</v>
      </c>
      <c r="T28" s="2">
        <f t="shared" si="2"/>
        <v>42721</v>
      </c>
      <c r="U28" s="2">
        <f t="shared" si="2"/>
        <v>42722</v>
      </c>
      <c r="V28" s="2">
        <f t="shared" si="2"/>
        <v>42723</v>
      </c>
      <c r="W28" s="2">
        <f t="shared" si="2"/>
        <v>42724</v>
      </c>
      <c r="X28" s="2">
        <f t="shared" si="2"/>
        <v>42725</v>
      </c>
      <c r="Y28" s="2">
        <f t="shared" si="2"/>
        <v>42726</v>
      </c>
      <c r="Z28" s="2">
        <f t="shared" si="2"/>
        <v>42727</v>
      </c>
      <c r="AA28" s="2">
        <f t="shared" si="2"/>
        <v>42728</v>
      </c>
      <c r="AB28" s="2">
        <f t="shared" si="2"/>
        <v>42729</v>
      </c>
      <c r="AC28" s="2">
        <f t="shared" si="2"/>
        <v>42730</v>
      </c>
      <c r="AD28" s="2">
        <f t="shared" si="2"/>
        <v>42731</v>
      </c>
      <c r="AE28" s="2">
        <f t="shared" si="2"/>
        <v>42732</v>
      </c>
      <c r="AF28" s="2">
        <f t="shared" si="2"/>
        <v>42733</v>
      </c>
      <c r="AG28" s="2">
        <f t="shared" si="2"/>
        <v>42734</v>
      </c>
    </row>
    <row r="29" spans="1:44" x14ac:dyDescent="0.25">
      <c r="B29" s="22"/>
      <c r="C29" s="2" t="str">
        <f>C5</f>
        <v>MA</v>
      </c>
      <c r="D29" s="2" t="str">
        <f t="shared" ref="D29:AG29" si="3">D5</f>
        <v>ME</v>
      </c>
      <c r="E29" s="2" t="str">
        <f t="shared" si="3"/>
        <v>GI</v>
      </c>
      <c r="F29" s="2" t="str">
        <f t="shared" si="3"/>
        <v>VE</v>
      </c>
      <c r="G29" s="2" t="str">
        <f t="shared" si="3"/>
        <v>SA</v>
      </c>
      <c r="H29" s="2" t="str">
        <f t="shared" si="3"/>
        <v>DO</v>
      </c>
      <c r="I29" s="2" t="str">
        <f t="shared" si="3"/>
        <v>LU</v>
      </c>
      <c r="J29" s="2" t="str">
        <f t="shared" si="3"/>
        <v>MA</v>
      </c>
      <c r="K29" s="2" t="str">
        <f t="shared" si="3"/>
        <v>ME</v>
      </c>
      <c r="L29" s="2" t="str">
        <f t="shared" si="3"/>
        <v>GI</v>
      </c>
      <c r="M29" s="2" t="str">
        <f t="shared" si="3"/>
        <v>VE</v>
      </c>
      <c r="N29" s="2" t="str">
        <f t="shared" si="3"/>
        <v>SA</v>
      </c>
      <c r="O29" s="2" t="str">
        <f t="shared" si="3"/>
        <v>DO</v>
      </c>
      <c r="P29" s="2" t="str">
        <f t="shared" si="3"/>
        <v>LU</v>
      </c>
      <c r="Q29" s="2" t="str">
        <f t="shared" si="3"/>
        <v>MA</v>
      </c>
      <c r="R29" s="2" t="str">
        <f t="shared" si="3"/>
        <v>ME</v>
      </c>
      <c r="S29" s="2" t="str">
        <f t="shared" si="3"/>
        <v>GI</v>
      </c>
      <c r="T29" s="2" t="str">
        <f t="shared" si="3"/>
        <v>VE</v>
      </c>
      <c r="U29" s="2" t="str">
        <f t="shared" si="3"/>
        <v>SA</v>
      </c>
      <c r="V29" s="2" t="str">
        <f t="shared" si="3"/>
        <v>DO</v>
      </c>
      <c r="W29" s="2" t="str">
        <f t="shared" si="3"/>
        <v>LU</v>
      </c>
      <c r="X29" s="2" t="str">
        <f t="shared" si="3"/>
        <v>MA</v>
      </c>
      <c r="Y29" s="2" t="str">
        <f t="shared" si="3"/>
        <v>ME</v>
      </c>
      <c r="Z29" s="2" t="str">
        <f t="shared" si="3"/>
        <v>GI</v>
      </c>
      <c r="AA29" s="2" t="str">
        <f t="shared" si="3"/>
        <v>VE</v>
      </c>
      <c r="AB29" s="2" t="str">
        <f t="shared" si="3"/>
        <v>SA</v>
      </c>
      <c r="AC29" s="2" t="str">
        <f t="shared" si="3"/>
        <v>DO</v>
      </c>
      <c r="AD29" s="2" t="str">
        <f t="shared" si="3"/>
        <v>LU</v>
      </c>
      <c r="AE29" s="2" t="str">
        <f t="shared" si="3"/>
        <v>MA</v>
      </c>
      <c r="AF29" s="2" t="str">
        <f t="shared" si="3"/>
        <v>ME</v>
      </c>
      <c r="AG29" s="2" t="str">
        <f t="shared" si="3"/>
        <v>GI</v>
      </c>
    </row>
    <row r="30" spans="1:44" x14ac:dyDescent="0.25">
      <c r="B30" s="20" t="s">
        <v>85</v>
      </c>
      <c r="C30" s="23" t="s">
        <v>88</v>
      </c>
      <c r="D30" s="23" t="s">
        <v>99</v>
      </c>
      <c r="E30" s="23">
        <v>1</v>
      </c>
      <c r="F30" s="23" t="s">
        <v>99</v>
      </c>
      <c r="G30" s="23" t="s">
        <v>88</v>
      </c>
      <c r="H30" s="23" t="s">
        <v>99</v>
      </c>
      <c r="I30" s="23" t="s">
        <v>100</v>
      </c>
      <c r="J30" s="23"/>
      <c r="K30" s="23" t="s">
        <v>99</v>
      </c>
      <c r="L30" s="23"/>
      <c r="M30" s="23">
        <v>1</v>
      </c>
      <c r="N30" s="23" t="s">
        <v>88</v>
      </c>
      <c r="O30" s="23" t="s">
        <v>99</v>
      </c>
      <c r="P30" s="23">
        <v>1</v>
      </c>
      <c r="Q30" s="23" t="s">
        <v>88</v>
      </c>
      <c r="R30" s="23" t="s">
        <v>99</v>
      </c>
      <c r="S30" s="23"/>
      <c r="T30" s="23" t="s">
        <v>96</v>
      </c>
      <c r="U30" s="23" t="s">
        <v>88</v>
      </c>
      <c r="V30" s="23"/>
      <c r="W30" s="23" t="s">
        <v>101</v>
      </c>
      <c r="X30" s="23" t="s">
        <v>88</v>
      </c>
      <c r="Y30" s="23" t="s">
        <v>99</v>
      </c>
      <c r="Z30" s="23" t="s">
        <v>102</v>
      </c>
      <c r="AA30" s="23" t="s">
        <v>99</v>
      </c>
      <c r="AB30" s="23" t="s">
        <v>99</v>
      </c>
      <c r="AC30" s="23"/>
      <c r="AD30" s="23" t="s">
        <v>103</v>
      </c>
      <c r="AE30" s="23" t="s">
        <v>88</v>
      </c>
      <c r="AF30" s="23" t="s">
        <v>99</v>
      </c>
      <c r="AG30" s="23" t="s">
        <v>104</v>
      </c>
    </row>
    <row r="31" spans="1:44" x14ac:dyDescent="0.25">
      <c r="B31" s="20" t="s">
        <v>86</v>
      </c>
      <c r="C31" s="24">
        <v>5</v>
      </c>
      <c r="D31" s="25">
        <v>7</v>
      </c>
      <c r="E31" s="25">
        <v>5</v>
      </c>
      <c r="F31" s="25">
        <v>7</v>
      </c>
      <c r="G31" s="25">
        <v>1</v>
      </c>
      <c r="H31" s="25">
        <v>1</v>
      </c>
      <c r="I31" s="25">
        <v>5</v>
      </c>
      <c r="J31" s="25">
        <v>1</v>
      </c>
      <c r="K31" s="25">
        <v>7</v>
      </c>
      <c r="L31" s="25">
        <v>6</v>
      </c>
      <c r="M31" s="25">
        <v>6</v>
      </c>
      <c r="N31" s="25">
        <v>1</v>
      </c>
      <c r="O31" s="25">
        <v>1</v>
      </c>
      <c r="P31" s="25">
        <v>6</v>
      </c>
      <c r="Q31" s="25">
        <v>5</v>
      </c>
      <c r="R31" s="25">
        <v>7</v>
      </c>
      <c r="S31" s="25">
        <v>6</v>
      </c>
      <c r="T31" s="25">
        <v>7</v>
      </c>
      <c r="U31" s="25">
        <v>1</v>
      </c>
      <c r="V31" s="25">
        <v>1</v>
      </c>
      <c r="W31" s="25">
        <v>6</v>
      </c>
      <c r="X31" s="25">
        <v>5</v>
      </c>
      <c r="Y31" s="25">
        <v>7</v>
      </c>
      <c r="Z31" s="25">
        <v>5</v>
      </c>
      <c r="AA31" s="25">
        <v>1</v>
      </c>
      <c r="AB31" s="25">
        <v>1</v>
      </c>
      <c r="AC31" s="25">
        <v>1</v>
      </c>
      <c r="AD31" s="25">
        <v>7</v>
      </c>
      <c r="AE31" s="25">
        <v>6</v>
      </c>
      <c r="AF31" s="25">
        <v>7</v>
      </c>
      <c r="AG31" s="26">
        <v>5</v>
      </c>
    </row>
    <row r="32" spans="1:44" x14ac:dyDescent="0.25">
      <c r="B32" s="20" t="s">
        <v>87</v>
      </c>
      <c r="C32" s="19">
        <f>SUMPRODUCT(COUNTIF(C8:C22,{"1";"3";"4";"B*";"C";"1*";"7D"}))-C31</f>
        <v>1</v>
      </c>
      <c r="D32" s="19">
        <f>SUMPRODUCT(COUNTIF(D8:D22,{"1";"3";"4";"B*";"C";"1*";"7D"}))-D31</f>
        <v>0</v>
      </c>
      <c r="E32" s="19">
        <f>SUMPRODUCT(COUNTIF(E8:E22,{"1";"3";"4";"B*";"C";"1*";"7D"}))-E31</f>
        <v>1</v>
      </c>
      <c r="F32" s="19">
        <f>SUMPRODUCT(COUNTIF(F8:F22,{"1";"3";"4";"B*";"C";"1*";"7D"}))-F31</f>
        <v>0</v>
      </c>
      <c r="G32" s="19">
        <f>SUMPRODUCT(COUNTIF(G8:G22,{"1";"3";"4";"B*";"C";"1*";"7D"}))-G31</f>
        <v>0</v>
      </c>
      <c r="H32" s="19">
        <f>SUMPRODUCT(COUNTIF(H8:H22,{"1";"3";"4";"B*";"C";"1*";"7D"}))-H31</f>
        <v>0</v>
      </c>
      <c r="I32" s="19">
        <f>SUMPRODUCT(COUNTIF(I8:I22,{"1";"3";"4";"B*";"C";"1*";"7D"}))-I31</f>
        <v>2</v>
      </c>
      <c r="J32" s="19">
        <f>SUMPRODUCT(COUNTIF(J8:J22,{"1";"3";"4";"B*";"C";"1*";"7D"}))-J31</f>
        <v>0</v>
      </c>
      <c r="K32" s="19">
        <f>SUMPRODUCT(COUNTIF(K8:K22,{"1";"3";"4";"B*";"C";"1*";"7D"}))-K31</f>
        <v>-1</v>
      </c>
      <c r="L32" s="19">
        <f>SUMPRODUCT(COUNTIF(L8:L22,{"1";"3";"4";"B*";"C";"1*";"7D"}))-L31</f>
        <v>0</v>
      </c>
      <c r="M32" s="19">
        <f>SUMPRODUCT(COUNTIF(M8:M22,{"1";"3";"4";"B*";"C";"1*";"7D"}))-M31</f>
        <v>0</v>
      </c>
      <c r="N32" s="19">
        <f>SUMPRODUCT(COUNTIF(N8:N22,{"1";"3";"4";"B*";"C";"1*";"7D"}))-N31</f>
        <v>0</v>
      </c>
      <c r="O32" s="19">
        <f>SUMPRODUCT(COUNTIF(O8:O22,{"1";"3";"4";"B*";"C";"1*";"7D"}))-O31</f>
        <v>0</v>
      </c>
      <c r="P32" s="19">
        <f>SUMPRODUCT(COUNTIF(P8:P22,{"1";"3";"4";"B*";"C";"1*";"7D"}))-P31</f>
        <v>1</v>
      </c>
      <c r="Q32" s="19">
        <f>SUMPRODUCT(COUNTIF(Q8:Q22,{"1";"3";"4";"B*";"C";"1*";"7D"}))-Q31</f>
        <v>1</v>
      </c>
      <c r="R32" s="19">
        <f>SUMPRODUCT(COUNTIF(R8:R22,{"1";"3";"4";"B*";"C";"1*";"7D"}))-R31</f>
        <v>0</v>
      </c>
      <c r="S32" s="19">
        <f>SUMPRODUCT(COUNTIF(S8:S22,{"1";"3";"4";"B*";"C";"1*";"7D"}))-S31</f>
        <v>-1</v>
      </c>
      <c r="T32" s="19">
        <f>SUMPRODUCT(COUNTIF(T8:T22,{"1";"3";"4";"B*";"C";"1*";"7D"}))-T31</f>
        <v>0</v>
      </c>
      <c r="U32" s="19">
        <f>SUMPRODUCT(COUNTIF(U8:U22,{"1";"3";"4";"B*";"C";"1*";"7D"}))-U31</f>
        <v>0</v>
      </c>
      <c r="V32" s="19">
        <f>SUMPRODUCT(COUNTIF(V8:V22,{"1";"3";"4";"B*";"C";"1*";"7D"}))-V31</f>
        <v>0</v>
      </c>
      <c r="W32" s="19">
        <f>SUMPRODUCT(COUNTIF(W8:W22,{"1";"3";"4";"B*";"C";"1*";"7D"}))-W31</f>
        <v>0</v>
      </c>
      <c r="X32" s="19">
        <f>SUMPRODUCT(COUNTIF(X8:X22,{"1";"3";"4";"B*";"C";"1*";"7D"}))-X31</f>
        <v>1</v>
      </c>
      <c r="Y32" s="19">
        <f>SUMPRODUCT(COUNTIF(Y8:Y22,{"1";"3";"4";"B*";"C";"1*";"7D"}))-Y31</f>
        <v>0</v>
      </c>
      <c r="Z32" s="19">
        <f>SUMPRODUCT(COUNTIF(Z8:Z22,{"1";"3";"4";"B*";"C";"1*";"7D"}))-Z31</f>
        <v>1</v>
      </c>
      <c r="AA32" s="19">
        <f>SUMPRODUCT(COUNTIF(AA8:AA22,{"1";"3";"4";"B*";"C";"1*";"7D"}))-AA31</f>
        <v>0</v>
      </c>
      <c r="AB32" s="19">
        <f>SUMPRODUCT(COUNTIF(AB8:AB22,{"1";"3";"4";"B*";"C";"1*";"7D"}))-AB31</f>
        <v>0</v>
      </c>
      <c r="AC32" s="19">
        <f>SUMPRODUCT(COUNTIF(AC8:AC22,{"1";"3";"4";"B*";"C";"1*";"7D"}))-AC31</f>
        <v>0</v>
      </c>
      <c r="AD32" s="19">
        <f>SUMPRODUCT(COUNTIF(AD8:AD22,{"1";"3";"4";"B*";"C";"1*";"7D"}))-AD31</f>
        <v>1</v>
      </c>
      <c r="AE32" s="19">
        <f>SUMPRODUCT(COUNTIF(AE8:AE22,{"1";"3";"4";"B*";"C";"1*";"7D"}))-AE31</f>
        <v>1</v>
      </c>
      <c r="AF32" s="19">
        <f>SUMPRODUCT(COUNTIF(AF8:AF22,{"1";"3";"4";"B*";"C";"1*";"7D"}))-AF31</f>
        <v>1</v>
      </c>
      <c r="AG32" s="19">
        <f>SUMPRODUCT(COUNTIF(AG8:AG22,{"1";"3";"4";"B*";"C";"1*";"7D"}))-AG31</f>
        <v>2</v>
      </c>
    </row>
    <row r="33" spans="2:33" x14ac:dyDescent="0.25">
      <c r="B33" s="20" t="s">
        <v>89</v>
      </c>
      <c r="C33" s="19">
        <f>COUNTIF(C8:C22,"B*")+COUNTIF(C8:C22,4)</f>
        <v>1</v>
      </c>
      <c r="D33" s="19">
        <f t="shared" ref="D33:AG33" si="4">COUNTIF(D8:D22,"B*")+COUNTIF(D8:D22,4)</f>
        <v>1</v>
      </c>
      <c r="E33" s="19">
        <f t="shared" si="4"/>
        <v>1</v>
      </c>
      <c r="F33" s="19">
        <f t="shared" si="4"/>
        <v>1</v>
      </c>
      <c r="G33" s="19">
        <f t="shared" si="4"/>
        <v>1</v>
      </c>
      <c r="H33" s="19">
        <f t="shared" si="4"/>
        <v>0</v>
      </c>
      <c r="I33" s="19">
        <f t="shared" si="4"/>
        <v>1</v>
      </c>
      <c r="J33" s="19">
        <f t="shared" si="4"/>
        <v>0</v>
      </c>
      <c r="K33" s="19">
        <f t="shared" si="4"/>
        <v>1</v>
      </c>
      <c r="L33" s="19">
        <f t="shared" si="4"/>
        <v>1</v>
      </c>
      <c r="M33" s="19">
        <f t="shared" si="4"/>
        <v>1</v>
      </c>
      <c r="N33" s="19">
        <f t="shared" si="4"/>
        <v>1</v>
      </c>
      <c r="O33" s="19">
        <f t="shared" si="4"/>
        <v>0</v>
      </c>
      <c r="P33" s="19">
        <f t="shared" si="4"/>
        <v>2</v>
      </c>
      <c r="Q33" s="19">
        <f t="shared" si="4"/>
        <v>2</v>
      </c>
      <c r="R33" s="19">
        <f t="shared" si="4"/>
        <v>2</v>
      </c>
      <c r="S33" s="19">
        <f t="shared" si="4"/>
        <v>2</v>
      </c>
      <c r="T33" s="19">
        <f t="shared" si="4"/>
        <v>2</v>
      </c>
      <c r="U33" s="19">
        <f t="shared" si="4"/>
        <v>1</v>
      </c>
      <c r="V33" s="19">
        <f t="shared" si="4"/>
        <v>0</v>
      </c>
      <c r="W33" s="19">
        <f t="shared" si="4"/>
        <v>1</v>
      </c>
      <c r="X33" s="19">
        <f t="shared" si="4"/>
        <v>1</v>
      </c>
      <c r="Y33" s="19">
        <f t="shared" si="4"/>
        <v>1</v>
      </c>
      <c r="Z33" s="19">
        <f t="shared" si="4"/>
        <v>1</v>
      </c>
      <c r="AA33" s="19">
        <f t="shared" si="4"/>
        <v>0</v>
      </c>
      <c r="AB33" s="19">
        <f t="shared" si="4"/>
        <v>0</v>
      </c>
      <c r="AC33" s="19">
        <f t="shared" si="4"/>
        <v>0</v>
      </c>
      <c r="AD33" s="19">
        <f t="shared" si="4"/>
        <v>1</v>
      </c>
      <c r="AE33" s="19">
        <f t="shared" si="4"/>
        <v>1</v>
      </c>
      <c r="AF33" s="19">
        <f t="shared" si="4"/>
        <v>1</v>
      </c>
      <c r="AG33" s="19">
        <f t="shared" si="4"/>
        <v>1</v>
      </c>
    </row>
    <row r="34" spans="2:33" x14ac:dyDescent="0.25">
      <c r="B34" s="18" t="s">
        <v>94</v>
      </c>
      <c r="C34" s="19">
        <f>SUMPRODUCT(COUNTIF(C8:C22,{"5";"5*";"2";"2A";"D";"E"}))</f>
        <v>2</v>
      </c>
      <c r="D34" s="19">
        <f>SUMPRODUCT(COUNTIF(D8:D22,{"5";"5*";"2";"2A";"D";"E"}))</f>
        <v>2</v>
      </c>
      <c r="E34" s="19">
        <f>SUMPRODUCT(COUNTIF(E8:E22,{"5";"5*";"2";"2A";"D";"E"}))</f>
        <v>2</v>
      </c>
      <c r="F34" s="19">
        <f>SUMPRODUCT(COUNTIF(F8:F22,{"5";"5*";"2";"2A";"D";"E"}))</f>
        <v>2</v>
      </c>
      <c r="G34" s="19">
        <f>SUMPRODUCT(COUNTIF(G8:G22,{"5";"5*";"2";"2A";"D";"E"}))</f>
        <v>1</v>
      </c>
      <c r="H34" s="19">
        <f>SUMPRODUCT(COUNTIF(H8:H22,{"5";"5*";"2";"2A";"D";"E"}))</f>
        <v>0</v>
      </c>
      <c r="I34" s="19">
        <f>SUMPRODUCT(COUNTIF(I8:I22,{"5";"5*";"2";"2A";"D";"E"}))</f>
        <v>2</v>
      </c>
      <c r="J34" s="19">
        <f>SUMPRODUCT(COUNTIF(J8:J22,{"5";"5*";"2";"2A";"D";"E"}))</f>
        <v>0</v>
      </c>
      <c r="K34" s="19">
        <f>SUMPRODUCT(COUNTIF(K8:K22,{"5";"5*";"2";"2A";"D";"E"}))</f>
        <v>2</v>
      </c>
      <c r="L34" s="19">
        <f>SUMPRODUCT(COUNTIF(L8:L22,{"5";"5*";"2";"2A";"D";"E"}))</f>
        <v>2</v>
      </c>
      <c r="M34" s="19">
        <f>SUMPRODUCT(COUNTIF(M8:M22,{"5";"5*";"2";"2A";"D";"E"}))</f>
        <v>2</v>
      </c>
      <c r="N34" s="19">
        <f>SUMPRODUCT(COUNTIF(N8:N22,{"5";"5*";"2";"2A";"D";"E"}))</f>
        <v>1</v>
      </c>
      <c r="O34" s="19">
        <f>SUMPRODUCT(COUNTIF(O8:O22,{"5";"5*";"2";"2A";"D";"E"}))</f>
        <v>0</v>
      </c>
      <c r="P34" s="19">
        <f>SUMPRODUCT(COUNTIF(P8:P22,{"5";"5*";"2";"2A";"D";"E"}))</f>
        <v>2</v>
      </c>
      <c r="Q34" s="19">
        <f>SUMPRODUCT(COUNTIF(Q8:Q22,{"5";"5*";"2";"2A";"D";"E"}))</f>
        <v>2</v>
      </c>
      <c r="R34" s="19">
        <f>SUMPRODUCT(COUNTIF(R8:R22,{"5";"5*";"2";"2A";"D";"E"}))</f>
        <v>2</v>
      </c>
      <c r="S34" s="19">
        <f>SUMPRODUCT(COUNTIF(S8:S22,{"5";"5*";"2";"2A";"D";"E"}))</f>
        <v>2</v>
      </c>
      <c r="T34" s="19">
        <f>SUMPRODUCT(COUNTIF(T8:T22,{"5";"5*";"2";"2A";"D";"E"}))</f>
        <v>2</v>
      </c>
      <c r="U34" s="19">
        <f>SUMPRODUCT(COUNTIF(U8:U22,{"5";"5*";"2";"2A";"D";"E"}))</f>
        <v>1</v>
      </c>
      <c r="V34" s="19">
        <f>SUMPRODUCT(COUNTIF(V8:V22,{"5";"5*";"2";"2A";"D";"E"}))</f>
        <v>0</v>
      </c>
      <c r="W34" s="19">
        <f>SUMPRODUCT(COUNTIF(W8:W22,{"5";"5*";"2";"2A";"D";"E"}))</f>
        <v>2</v>
      </c>
      <c r="X34" s="19">
        <f>SUMPRODUCT(COUNTIF(X8:X22,{"5";"5*";"2";"2A";"D";"E"}))</f>
        <v>2</v>
      </c>
      <c r="Y34" s="19">
        <f>SUMPRODUCT(COUNTIF(Y8:Y22,{"5";"5*";"2";"2A";"D";"E"}))</f>
        <v>2</v>
      </c>
      <c r="Z34" s="19">
        <f>SUMPRODUCT(COUNTIF(Z8:Z22,{"5";"5*";"2";"2A";"D";"E"}))</f>
        <v>2</v>
      </c>
      <c r="AA34" s="19">
        <f>SUMPRODUCT(COUNTIF(AA8:AA22,{"5";"5*";"2";"2A";"D";"E"}))</f>
        <v>0</v>
      </c>
      <c r="AB34" s="19">
        <f>SUMPRODUCT(COUNTIF(AB8:AB22,{"5";"5*";"2";"2A";"D";"E"}))</f>
        <v>0</v>
      </c>
      <c r="AC34" s="19">
        <f>SUMPRODUCT(COUNTIF(AC8:AC22,{"5";"5*";"2";"2A";"D";"E"}))</f>
        <v>0</v>
      </c>
      <c r="AD34" s="19">
        <f>SUMPRODUCT(COUNTIF(AD8:AD22,{"5";"5*";"2";"2A";"D";"E"}))</f>
        <v>2</v>
      </c>
      <c r="AE34" s="19">
        <f>SUMPRODUCT(COUNTIF(AE8:AE22,{"5";"5*";"2";"2A";"D";"E"}))</f>
        <v>2</v>
      </c>
      <c r="AF34" s="19">
        <f>SUMPRODUCT(COUNTIF(AF8:AF22,{"5";"5*";"2";"2A";"D";"E"}))</f>
        <v>2</v>
      </c>
      <c r="AG34" s="19">
        <f>SUMPRODUCT(COUNTIF(AG8:AG22,{"5";"5*";"2";"2A";"D";"E"}))</f>
        <v>2</v>
      </c>
    </row>
    <row r="35" spans="2:33" x14ac:dyDescent="0.25">
      <c r="B35" s="18" t="s">
        <v>90</v>
      </c>
      <c r="C35" s="19">
        <f>COUNTIF(C8:C22,"5A")+COUNTIF(C8:C22,"2A")</f>
        <v>1</v>
      </c>
      <c r="D35" s="19">
        <f t="shared" ref="D35:AG35" si="5">COUNTIF(D8:D22,"5A")+COUNTIF(D8:D22,"2A")</f>
        <v>1</v>
      </c>
      <c r="E35" s="19">
        <f t="shared" si="5"/>
        <v>1</v>
      </c>
      <c r="F35" s="19">
        <f t="shared" si="5"/>
        <v>1</v>
      </c>
      <c r="G35" s="19">
        <f t="shared" si="5"/>
        <v>0</v>
      </c>
      <c r="H35" s="19">
        <f t="shared" si="5"/>
        <v>0</v>
      </c>
      <c r="I35" s="19">
        <f t="shared" si="5"/>
        <v>1</v>
      </c>
      <c r="J35" s="19">
        <f t="shared" si="5"/>
        <v>0</v>
      </c>
      <c r="K35" s="19">
        <f t="shared" si="5"/>
        <v>1</v>
      </c>
      <c r="L35" s="19">
        <f t="shared" si="5"/>
        <v>1</v>
      </c>
      <c r="M35" s="19">
        <f t="shared" si="5"/>
        <v>1</v>
      </c>
      <c r="N35" s="19">
        <f t="shared" si="5"/>
        <v>0</v>
      </c>
      <c r="O35" s="19">
        <f t="shared" si="5"/>
        <v>0</v>
      </c>
      <c r="P35" s="19">
        <f t="shared" si="5"/>
        <v>1</v>
      </c>
      <c r="Q35" s="19">
        <f t="shared" si="5"/>
        <v>1</v>
      </c>
      <c r="R35" s="19">
        <f t="shared" si="5"/>
        <v>1</v>
      </c>
      <c r="S35" s="19">
        <f t="shared" si="5"/>
        <v>1</v>
      </c>
      <c r="T35" s="19">
        <f t="shared" si="5"/>
        <v>1</v>
      </c>
      <c r="U35" s="19">
        <f t="shared" si="5"/>
        <v>0</v>
      </c>
      <c r="V35" s="19">
        <f t="shared" si="5"/>
        <v>0</v>
      </c>
      <c r="W35" s="19">
        <f t="shared" si="5"/>
        <v>1</v>
      </c>
      <c r="X35" s="19">
        <f t="shared" si="5"/>
        <v>1</v>
      </c>
      <c r="Y35" s="19">
        <f t="shared" si="5"/>
        <v>1</v>
      </c>
      <c r="Z35" s="19">
        <f t="shared" si="5"/>
        <v>1</v>
      </c>
      <c r="AA35" s="19">
        <f t="shared" si="5"/>
        <v>0</v>
      </c>
      <c r="AB35" s="19">
        <f t="shared" si="5"/>
        <v>0</v>
      </c>
      <c r="AC35" s="19">
        <f t="shared" si="5"/>
        <v>0</v>
      </c>
      <c r="AD35" s="19">
        <f t="shared" si="5"/>
        <v>1</v>
      </c>
      <c r="AE35" s="19">
        <f t="shared" si="5"/>
        <v>1</v>
      </c>
      <c r="AF35" s="19">
        <f t="shared" si="5"/>
        <v>1</v>
      </c>
      <c r="AG35" s="19">
        <f t="shared" si="5"/>
        <v>0</v>
      </c>
    </row>
    <row r="36" spans="2:33" x14ac:dyDescent="0.25">
      <c r="B36" s="20" t="s">
        <v>91</v>
      </c>
      <c r="C36" s="19">
        <f>COUNTIF(C8:C22,"rC")</f>
        <v>0</v>
      </c>
      <c r="D36" s="19">
        <f t="shared" ref="D36:AG36" si="6">COUNTIF(D8:D22,"rC")</f>
        <v>0</v>
      </c>
      <c r="E36" s="19">
        <f t="shared" si="6"/>
        <v>0</v>
      </c>
      <c r="F36" s="19">
        <f t="shared" si="6"/>
        <v>0</v>
      </c>
      <c r="G36" s="19">
        <f t="shared" si="6"/>
        <v>1</v>
      </c>
      <c r="H36" s="19">
        <f t="shared" si="6"/>
        <v>0</v>
      </c>
      <c r="I36" s="19">
        <f t="shared" si="6"/>
        <v>0</v>
      </c>
      <c r="J36" s="19">
        <f t="shared" si="6"/>
        <v>0</v>
      </c>
      <c r="K36" s="19">
        <f t="shared" si="6"/>
        <v>0</v>
      </c>
      <c r="L36" s="19">
        <f t="shared" si="6"/>
        <v>0</v>
      </c>
      <c r="M36" s="19">
        <f t="shared" si="6"/>
        <v>0</v>
      </c>
      <c r="N36" s="19">
        <f t="shared" si="6"/>
        <v>1</v>
      </c>
      <c r="O36" s="19">
        <f t="shared" si="6"/>
        <v>0</v>
      </c>
      <c r="P36" s="19">
        <f t="shared" si="6"/>
        <v>0</v>
      </c>
      <c r="Q36" s="19">
        <f t="shared" si="6"/>
        <v>0</v>
      </c>
      <c r="R36" s="19">
        <f t="shared" si="6"/>
        <v>0</v>
      </c>
      <c r="S36" s="19">
        <f t="shared" si="6"/>
        <v>0</v>
      </c>
      <c r="T36" s="19">
        <f t="shared" si="6"/>
        <v>0</v>
      </c>
      <c r="U36" s="19">
        <f t="shared" si="6"/>
        <v>1</v>
      </c>
      <c r="V36" s="19">
        <f t="shared" si="6"/>
        <v>0</v>
      </c>
      <c r="W36" s="19">
        <f t="shared" si="6"/>
        <v>0</v>
      </c>
      <c r="X36" s="19">
        <f t="shared" si="6"/>
        <v>0</v>
      </c>
      <c r="Y36" s="19">
        <f t="shared" si="6"/>
        <v>0</v>
      </c>
      <c r="Z36" s="19">
        <f t="shared" si="6"/>
        <v>0</v>
      </c>
      <c r="AA36" s="19">
        <f t="shared" si="6"/>
        <v>0</v>
      </c>
      <c r="AB36" s="19">
        <f t="shared" si="6"/>
        <v>0</v>
      </c>
      <c r="AC36" s="19">
        <f t="shared" si="6"/>
        <v>0</v>
      </c>
      <c r="AD36" s="19">
        <f t="shared" si="6"/>
        <v>0</v>
      </c>
      <c r="AE36" s="19">
        <f t="shared" si="6"/>
        <v>0</v>
      </c>
      <c r="AF36" s="19">
        <f t="shared" si="6"/>
        <v>0</v>
      </c>
      <c r="AG36" s="19">
        <f t="shared" si="6"/>
        <v>0</v>
      </c>
    </row>
    <row r="37" spans="2:33" x14ac:dyDescent="0.25">
      <c r="B37" s="20" t="s">
        <v>98</v>
      </c>
      <c r="C37" s="19">
        <f>COUNTIF(C8:C22,"5G")</f>
        <v>0</v>
      </c>
      <c r="D37" s="19">
        <f t="shared" ref="D37:AG37" si="7">COUNTIF(D8:D22,"5G")</f>
        <v>0</v>
      </c>
      <c r="E37" s="19">
        <f t="shared" si="7"/>
        <v>0</v>
      </c>
      <c r="F37" s="19">
        <f t="shared" si="7"/>
        <v>0</v>
      </c>
      <c r="G37" s="19">
        <f t="shared" si="7"/>
        <v>1</v>
      </c>
      <c r="H37" s="19">
        <f t="shared" si="7"/>
        <v>0</v>
      </c>
      <c r="I37" s="19">
        <f t="shared" si="7"/>
        <v>0</v>
      </c>
      <c r="J37" s="19">
        <f t="shared" si="7"/>
        <v>0</v>
      </c>
      <c r="K37" s="19">
        <f t="shared" si="7"/>
        <v>0</v>
      </c>
      <c r="L37" s="19">
        <f t="shared" si="7"/>
        <v>0</v>
      </c>
      <c r="M37" s="19">
        <f t="shared" si="7"/>
        <v>0</v>
      </c>
      <c r="N37" s="19">
        <f t="shared" si="7"/>
        <v>1</v>
      </c>
      <c r="O37" s="19">
        <f t="shared" si="7"/>
        <v>0</v>
      </c>
      <c r="P37" s="19">
        <f t="shared" si="7"/>
        <v>0</v>
      </c>
      <c r="Q37" s="19">
        <f t="shared" si="7"/>
        <v>0</v>
      </c>
      <c r="R37" s="19">
        <f t="shared" si="7"/>
        <v>0</v>
      </c>
      <c r="S37" s="19">
        <f t="shared" si="7"/>
        <v>0</v>
      </c>
      <c r="T37" s="19">
        <f t="shared" si="7"/>
        <v>0</v>
      </c>
      <c r="U37" s="19">
        <f t="shared" si="7"/>
        <v>1</v>
      </c>
      <c r="V37" s="19">
        <f t="shared" si="7"/>
        <v>0</v>
      </c>
      <c r="W37" s="19">
        <f t="shared" si="7"/>
        <v>0</v>
      </c>
      <c r="X37" s="19">
        <f t="shared" si="7"/>
        <v>0</v>
      </c>
      <c r="Y37" s="19">
        <f t="shared" si="7"/>
        <v>0</v>
      </c>
      <c r="Z37" s="19">
        <f t="shared" si="7"/>
        <v>0</v>
      </c>
      <c r="AA37" s="19">
        <f t="shared" si="7"/>
        <v>0</v>
      </c>
      <c r="AB37" s="19">
        <f t="shared" si="7"/>
        <v>0</v>
      </c>
      <c r="AC37" s="19">
        <f t="shared" si="7"/>
        <v>0</v>
      </c>
      <c r="AD37" s="19">
        <f t="shared" si="7"/>
        <v>0</v>
      </c>
      <c r="AE37" s="19">
        <f t="shared" si="7"/>
        <v>0</v>
      </c>
      <c r="AF37" s="19">
        <f t="shared" si="7"/>
        <v>0</v>
      </c>
      <c r="AG37" s="19">
        <f t="shared" si="7"/>
        <v>1</v>
      </c>
    </row>
    <row r="38" spans="2:33" x14ac:dyDescent="0.25">
      <c r="B38" s="20" t="s">
        <v>92</v>
      </c>
      <c r="C38" s="19">
        <f>COUNTIF(C8:C22,"rE")+COUNTIF(C8:C22,"rH")</f>
        <v>0</v>
      </c>
      <c r="D38" s="19">
        <f t="shared" ref="D38:AG38" si="8">COUNTIF(D8:D22,"rE")+COUNTIF(D8:D22,"rH")</f>
        <v>0</v>
      </c>
      <c r="E38" s="19">
        <f t="shared" si="8"/>
        <v>0</v>
      </c>
      <c r="F38" s="19">
        <f t="shared" si="8"/>
        <v>0</v>
      </c>
      <c r="G38" s="19">
        <f t="shared" si="8"/>
        <v>0</v>
      </c>
      <c r="H38" s="19">
        <f t="shared" si="8"/>
        <v>1</v>
      </c>
      <c r="I38" s="19">
        <f t="shared" si="8"/>
        <v>0</v>
      </c>
      <c r="J38" s="19">
        <f t="shared" si="8"/>
        <v>1</v>
      </c>
      <c r="K38" s="19">
        <f t="shared" si="8"/>
        <v>0</v>
      </c>
      <c r="L38" s="19">
        <f t="shared" si="8"/>
        <v>0</v>
      </c>
      <c r="M38" s="19">
        <f t="shared" si="8"/>
        <v>0</v>
      </c>
      <c r="N38" s="19">
        <f t="shared" si="8"/>
        <v>0</v>
      </c>
      <c r="O38" s="19">
        <f t="shared" si="8"/>
        <v>1</v>
      </c>
      <c r="P38" s="19">
        <f t="shared" si="8"/>
        <v>0</v>
      </c>
      <c r="Q38" s="19">
        <f t="shared" si="8"/>
        <v>0</v>
      </c>
      <c r="R38" s="19">
        <f t="shared" si="8"/>
        <v>0</v>
      </c>
      <c r="S38" s="19">
        <f t="shared" si="8"/>
        <v>0</v>
      </c>
      <c r="T38" s="19">
        <f t="shared" si="8"/>
        <v>0</v>
      </c>
      <c r="U38" s="19">
        <f t="shared" si="8"/>
        <v>0</v>
      </c>
      <c r="V38" s="19">
        <f t="shared" si="8"/>
        <v>1</v>
      </c>
      <c r="W38" s="19">
        <f t="shared" si="8"/>
        <v>0</v>
      </c>
      <c r="X38" s="19">
        <f t="shared" si="8"/>
        <v>0</v>
      </c>
      <c r="Y38" s="19">
        <f t="shared" si="8"/>
        <v>0</v>
      </c>
      <c r="Z38" s="19">
        <f t="shared" si="8"/>
        <v>0</v>
      </c>
      <c r="AA38" s="19">
        <f t="shared" si="8"/>
        <v>1</v>
      </c>
      <c r="AB38" s="19">
        <f t="shared" si="8"/>
        <v>1</v>
      </c>
      <c r="AC38" s="19">
        <f t="shared" si="8"/>
        <v>1</v>
      </c>
      <c r="AD38" s="19">
        <f t="shared" si="8"/>
        <v>0</v>
      </c>
      <c r="AE38" s="19">
        <f t="shared" si="8"/>
        <v>0</v>
      </c>
      <c r="AF38" s="19">
        <f t="shared" si="8"/>
        <v>0</v>
      </c>
      <c r="AG38" s="19">
        <f t="shared" si="8"/>
        <v>0</v>
      </c>
    </row>
    <row r="39" spans="2:33" x14ac:dyDescent="0.25">
      <c r="B39" s="20" t="s">
        <v>93</v>
      </c>
      <c r="C39" s="19">
        <f>COUNTIF(C8:C22,"rB")+COUNTIF(C8:C22,"rF")</f>
        <v>0</v>
      </c>
      <c r="D39" s="19">
        <f t="shared" ref="D39:AG39" si="9">COUNTIF(D8:D22,"rB")+COUNTIF(D8:D22,"rF")</f>
        <v>0</v>
      </c>
      <c r="E39" s="19">
        <f t="shared" si="9"/>
        <v>0</v>
      </c>
      <c r="F39" s="19">
        <f t="shared" si="9"/>
        <v>0</v>
      </c>
      <c r="G39" s="19">
        <f t="shared" si="9"/>
        <v>0</v>
      </c>
      <c r="H39" s="19">
        <f t="shared" si="9"/>
        <v>1</v>
      </c>
      <c r="I39" s="19">
        <f t="shared" si="9"/>
        <v>0</v>
      </c>
      <c r="J39" s="19">
        <f t="shared" si="9"/>
        <v>1</v>
      </c>
      <c r="K39" s="19">
        <f t="shared" si="9"/>
        <v>0</v>
      </c>
      <c r="L39" s="19">
        <f t="shared" si="9"/>
        <v>0</v>
      </c>
      <c r="M39" s="19">
        <f t="shared" si="9"/>
        <v>0</v>
      </c>
      <c r="N39" s="19">
        <f t="shared" si="9"/>
        <v>0</v>
      </c>
      <c r="O39" s="19">
        <f t="shared" si="9"/>
        <v>1</v>
      </c>
      <c r="P39" s="19">
        <f t="shared" si="9"/>
        <v>0</v>
      </c>
      <c r="Q39" s="19">
        <f t="shared" si="9"/>
        <v>0</v>
      </c>
      <c r="R39" s="19">
        <f t="shared" si="9"/>
        <v>0</v>
      </c>
      <c r="S39" s="19">
        <f t="shared" si="9"/>
        <v>0</v>
      </c>
      <c r="T39" s="19">
        <f t="shared" si="9"/>
        <v>0</v>
      </c>
      <c r="U39" s="19">
        <f t="shared" si="9"/>
        <v>0</v>
      </c>
      <c r="V39" s="19">
        <f t="shared" si="9"/>
        <v>1</v>
      </c>
      <c r="W39" s="19">
        <f t="shared" si="9"/>
        <v>0</v>
      </c>
      <c r="X39" s="19">
        <f t="shared" si="9"/>
        <v>0</v>
      </c>
      <c r="Y39" s="19">
        <f t="shared" si="9"/>
        <v>0</v>
      </c>
      <c r="Z39" s="19">
        <f t="shared" si="9"/>
        <v>0</v>
      </c>
      <c r="AA39" s="19">
        <f t="shared" si="9"/>
        <v>0</v>
      </c>
      <c r="AB39" s="19">
        <f t="shared" si="9"/>
        <v>1</v>
      </c>
      <c r="AC39" s="19">
        <f t="shared" si="9"/>
        <v>1</v>
      </c>
      <c r="AD39" s="19">
        <f t="shared" si="9"/>
        <v>0</v>
      </c>
      <c r="AE39" s="19">
        <f t="shared" si="9"/>
        <v>0</v>
      </c>
      <c r="AF39" s="19">
        <f t="shared" si="9"/>
        <v>0</v>
      </c>
      <c r="AG39" s="19">
        <f t="shared" si="9"/>
        <v>0</v>
      </c>
    </row>
    <row r="40" spans="2:33" x14ac:dyDescent="0.25">
      <c r="B40" s="20" t="s">
        <v>97</v>
      </c>
      <c r="C40" s="19">
        <f>COUNTIF(C8:C22,"1Ri")</f>
        <v>0</v>
      </c>
      <c r="D40" s="19">
        <f t="shared" ref="D40:AG40" si="10">COUNTIF(D8:D22,"1Ri")</f>
        <v>1</v>
      </c>
      <c r="E40" s="19">
        <f t="shared" si="10"/>
        <v>1</v>
      </c>
      <c r="F40" s="19">
        <f t="shared" si="10"/>
        <v>1</v>
      </c>
      <c r="G40" s="19">
        <f t="shared" si="10"/>
        <v>0</v>
      </c>
      <c r="H40" s="19">
        <f t="shared" si="10"/>
        <v>0</v>
      </c>
      <c r="I40" s="19">
        <f t="shared" si="10"/>
        <v>1</v>
      </c>
      <c r="J40" s="19">
        <f t="shared" si="10"/>
        <v>0</v>
      </c>
      <c r="K40" s="19">
        <f t="shared" si="10"/>
        <v>1</v>
      </c>
      <c r="L40" s="19">
        <f t="shared" si="10"/>
        <v>1</v>
      </c>
      <c r="M40" s="19">
        <f t="shared" si="10"/>
        <v>1</v>
      </c>
      <c r="N40" s="19">
        <f t="shared" si="10"/>
        <v>0</v>
      </c>
      <c r="O40" s="19">
        <f t="shared" si="10"/>
        <v>0</v>
      </c>
      <c r="P40" s="19">
        <f t="shared" si="10"/>
        <v>0</v>
      </c>
      <c r="Q40" s="19">
        <f t="shared" si="10"/>
        <v>1</v>
      </c>
      <c r="R40" s="19">
        <f t="shared" si="10"/>
        <v>1</v>
      </c>
      <c r="S40" s="19">
        <f t="shared" si="10"/>
        <v>0</v>
      </c>
      <c r="T40" s="19">
        <f t="shared" si="10"/>
        <v>0</v>
      </c>
      <c r="U40" s="19">
        <f t="shared" si="10"/>
        <v>0</v>
      </c>
      <c r="V40" s="19">
        <f t="shared" si="10"/>
        <v>0</v>
      </c>
      <c r="W40" s="19">
        <f t="shared" si="10"/>
        <v>1</v>
      </c>
      <c r="X40" s="19">
        <f t="shared" si="10"/>
        <v>1</v>
      </c>
      <c r="Y40" s="19">
        <f t="shared" si="10"/>
        <v>1</v>
      </c>
      <c r="Z40" s="19">
        <f t="shared" si="10"/>
        <v>1</v>
      </c>
      <c r="AA40" s="19">
        <f t="shared" si="10"/>
        <v>0</v>
      </c>
      <c r="AB40" s="19">
        <f t="shared" si="10"/>
        <v>0</v>
      </c>
      <c r="AC40" s="19">
        <f t="shared" si="10"/>
        <v>0</v>
      </c>
      <c r="AD40" s="19">
        <f t="shared" si="10"/>
        <v>1</v>
      </c>
      <c r="AE40" s="19">
        <f t="shared" si="10"/>
        <v>1</v>
      </c>
      <c r="AF40" s="19">
        <f t="shared" si="10"/>
        <v>1</v>
      </c>
      <c r="AG40" s="19">
        <f t="shared" si="10"/>
        <v>1</v>
      </c>
    </row>
    <row r="41" spans="2:33" x14ac:dyDescent="0.25">
      <c r="B41" s="21" t="s">
        <v>95</v>
      </c>
      <c r="C41" s="19">
        <f>COUNTIF(C8:C22,"1P")</f>
        <v>1</v>
      </c>
      <c r="D41" s="19">
        <f t="shared" ref="D41:AG41" si="11">COUNTIF(D8:D22,"1P")</f>
        <v>0</v>
      </c>
      <c r="E41" s="19">
        <f t="shared" si="11"/>
        <v>1</v>
      </c>
      <c r="F41" s="19">
        <f t="shared" si="11"/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1</v>
      </c>
      <c r="L41" s="19">
        <f t="shared" si="11"/>
        <v>1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  <c r="Q41" s="19">
        <f t="shared" si="11"/>
        <v>0</v>
      </c>
      <c r="R41" s="19">
        <f t="shared" si="11"/>
        <v>0</v>
      </c>
      <c r="S41" s="19">
        <f t="shared" si="11"/>
        <v>0</v>
      </c>
      <c r="T41" s="19">
        <f t="shared" si="11"/>
        <v>0</v>
      </c>
      <c r="U41" s="19">
        <f t="shared" si="11"/>
        <v>0</v>
      </c>
      <c r="V41" s="19">
        <f t="shared" si="11"/>
        <v>0</v>
      </c>
      <c r="W41" s="19">
        <f t="shared" si="11"/>
        <v>0</v>
      </c>
      <c r="X41" s="19">
        <f t="shared" si="11"/>
        <v>1</v>
      </c>
      <c r="Y41" s="19">
        <f t="shared" si="11"/>
        <v>1</v>
      </c>
      <c r="Z41" s="19">
        <f t="shared" si="11"/>
        <v>1</v>
      </c>
      <c r="AA41" s="19">
        <f t="shared" si="11"/>
        <v>0</v>
      </c>
      <c r="AB41" s="19">
        <f t="shared" si="11"/>
        <v>0</v>
      </c>
      <c r="AC41" s="19">
        <f t="shared" si="11"/>
        <v>0</v>
      </c>
      <c r="AD41" s="19">
        <f t="shared" si="11"/>
        <v>0</v>
      </c>
      <c r="AE41" s="19">
        <f t="shared" si="11"/>
        <v>1</v>
      </c>
      <c r="AF41" s="19">
        <f t="shared" si="11"/>
        <v>1</v>
      </c>
      <c r="AG41" s="19">
        <f t="shared" si="11"/>
        <v>1</v>
      </c>
    </row>
    <row r="42" spans="2:33" x14ac:dyDescent="0.25">
      <c r="B42" s="17"/>
    </row>
  </sheetData>
  <conditionalFormatting sqref="C4:AG5">
    <cfRule type="expression" dxfId="34" priority="11">
      <formula>OR(WEEKDAY(C$4,2)=7,COUNTIF(FEST,C$4))</formula>
    </cfRule>
  </conditionalFormatting>
  <conditionalFormatting sqref="C4:AG22">
    <cfRule type="expression" dxfId="33" priority="22">
      <formula>OR(WEEKDAY(C$4,2)&gt;5,COUNTIF(FEST,C$4))</formula>
    </cfRule>
  </conditionalFormatting>
  <conditionalFormatting sqref="AE4:AG22">
    <cfRule type="expression" dxfId="32" priority="12" stopIfTrue="1">
      <formula>MONTH($C$4)&lt;&gt;MONTH(AE$4)</formula>
    </cfRule>
  </conditionalFormatting>
  <conditionalFormatting sqref="AE4:AG5">
    <cfRule type="expression" dxfId="31" priority="9">
      <formula>MONTH($C$4)&lt;&gt;MONTH(AE$4)</formula>
    </cfRule>
  </conditionalFormatting>
  <conditionalFormatting sqref="C28:AG31">
    <cfRule type="notContainsBlanks" dxfId="30" priority="13">
      <formula>LEN(TRIM(C28))&gt;0</formula>
    </cfRule>
  </conditionalFormatting>
  <conditionalFormatting sqref="C28:AG41">
    <cfRule type="expression" dxfId="29" priority="33">
      <formula>OR(WEEKDAY(C$28,2)&gt;5,COUNTIF(FEST,C$28))</formula>
    </cfRule>
  </conditionalFormatting>
  <conditionalFormatting sqref="C31:AG31">
    <cfRule type="notContainsBlanks" dxfId="28" priority="8">
      <formula>LEN(TRIM(C31))&gt;0</formula>
    </cfRule>
  </conditionalFormatting>
  <conditionalFormatting sqref="C28:AG29">
    <cfRule type="expression" dxfId="27" priority="7">
      <formula>OR(WEEKDAY(C$28,2)=7,COUNTIF(FEST,C$28))</formula>
    </cfRule>
  </conditionalFormatting>
  <conditionalFormatting sqref="AE28:AG41">
    <cfRule type="expression" dxfId="26" priority="2">
      <formula>MONTH($C$28)&lt;&gt;MONTH(AE$28)</formula>
    </cfRule>
  </conditionalFormatting>
  <conditionalFormatting sqref="C32:AG32">
    <cfRule type="cellIs" dxfId="25" priority="4" operator="lessThan">
      <formula>0</formula>
    </cfRule>
    <cfRule type="cellIs" dxfId="24" priority="5" operator="greaterThan">
      <formula>1</formula>
    </cfRule>
    <cfRule type="cellIs" dxfId="23" priority="6" operator="equal">
      <formula>1</formula>
    </cfRule>
  </conditionalFormatting>
  <conditionalFormatting sqref="C40:AG40">
    <cfRule type="expression" dxfId="22" priority="15">
      <formula>AND(OR(WEEKDAY(C$4,2)&gt;5,COUNTIF(FEST,C$4),ISNUMBER(FIND("R",C$30))),C$40&lt;&gt;0)</formula>
    </cfRule>
    <cfRule type="expression" dxfId="21" priority="16">
      <formula>AND(WEEKDAY(C$4,2)&lt;=5,COUNTIF(FEST,C$4)=0,NOT(ISNUMBER(FIND("R",C$30))),C$40&lt;&gt;1)</formula>
    </cfRule>
  </conditionalFormatting>
  <conditionalFormatting sqref="C41:AG41">
    <cfRule type="expression" dxfId="20" priority="14">
      <formula>AND(OR(WEEKDAY(C$4,2)=1,WEEKDAY(C$4,2)&gt;=5,COUNTIF(FEST,C$4),ISNUMBER(SEARCH("R",C$30))),C$41&lt;&gt;0)</formula>
    </cfRule>
    <cfRule type="expression" dxfId="19" priority="17">
      <formula>AND(WEEKDAY(C$4,2)&gt;1,WEEKDAY(C$4,2)&lt;5,COUNTIF(FEST,C$4)=0,NOT(ISNUMBER(SEARCH("R",C$30))),C$41&lt;&gt;1)</formula>
    </cfRule>
  </conditionalFormatting>
  <conditionalFormatting sqref="C33:AG33">
    <cfRule type="expression" dxfId="18" priority="18">
      <formula>AND(WEEKDAY(C$4,2)&lt;&gt;7,COUNTIF(FEST,C$4)=0,C$33&lt;&gt;1)</formula>
    </cfRule>
    <cfRule type="expression" dxfId="17" priority="19">
      <formula>AND(OR(WEEKDAY(C$4,2)=7,COUNTIF(FEST,C$4)),C$33&lt;&gt;0)</formula>
    </cfRule>
  </conditionalFormatting>
  <conditionalFormatting sqref="C34:AG34">
    <cfRule type="expression" dxfId="16" priority="3">
      <formula>AND(OR(WEEKDAY(C$4,2)&gt;6,COUNTIF(FEST,C$4)),C$34&lt;&gt;0)</formula>
    </cfRule>
    <cfRule type="expression" dxfId="15" priority="10">
      <formula>AND(WEEKDAY(C$4,2)=6,COUNTIF(FEST,C$4)=0,C$34&lt;&gt;1)</formula>
    </cfRule>
    <cfRule type="expression" dxfId="14" priority="20">
      <formula>AND(WEEKDAY(C$4,2)&lt;6,COUNTIF(FEST,C$4)=0,C$34&lt;&gt;2)</formula>
    </cfRule>
  </conditionalFormatting>
  <conditionalFormatting sqref="C35:AG35">
    <cfRule type="expression" dxfId="13" priority="23">
      <formula>AND(WEEKDAY(C$4,2)&lt;=5,COUNTIF(FEST,C$4)=0,COUNTIF(FEST,C$4+1)=0,C$35&lt;&gt;1)</formula>
    </cfRule>
    <cfRule type="expression" dxfId="12" priority="24">
      <formula>AND(OR(WEEKDAY(C$4,2)&gt;5,COUNTIF(FEST,C$4),COUNTIF(FEST,C$4+1)),C$35&lt;&gt;0)</formula>
    </cfRule>
  </conditionalFormatting>
  <conditionalFormatting sqref="C36:AG36">
    <cfRule type="expression" dxfId="11" priority="26">
      <formula>AND(WEEKDAY(C$4,2)=6,COUNTIF(FEST,C$4)=0,C$36&lt;&gt;1)</formula>
    </cfRule>
    <cfRule type="expression" dxfId="10" priority="27">
      <formula>AND(OR(WEEKDAY(C$4,2)&lt;&gt;6,COUNTIF(FEST,C$4)),C$36&lt;&gt;0)</formula>
    </cfRule>
  </conditionalFormatting>
  <conditionalFormatting sqref="C37:AG37">
    <cfRule type="expression" dxfId="9" priority="25">
      <formula>AND(OR(COUNTIF(FEST,C$4),AND(WEEKDAY(C$4+1,2)&lt;&gt;7,COUNTIF(FEST,C$4+1)&lt;&gt;1)),C$37&lt;&gt;0)</formula>
    </cfRule>
    <cfRule type="expression" dxfId="8" priority="28">
      <formula>AND(OR(WEEKDAY(C$4+1,2)=7,COUNTIF(FEST,C$4+1)=1),COUNTIF(FEST,C$4)=0,C$37&lt;&gt;1)</formula>
    </cfRule>
  </conditionalFormatting>
  <conditionalFormatting sqref="C38:AG38">
    <cfRule type="expression" dxfId="7" priority="29">
      <formula>AND(WEEKDAY(C$4,2)&lt;&gt;7,COUNTIF(FEST,C$4)=0,C$38&lt;&gt;0)</formula>
    </cfRule>
    <cfRule type="expression" dxfId="6" priority="30">
      <formula>AND(OR(WEEKDAY(C$4,2)=7,COUNTIF(FEST,C$4)),C$38&lt;&gt;1)</formula>
    </cfRule>
  </conditionalFormatting>
  <conditionalFormatting sqref="C39:AG39">
    <cfRule type="expression" dxfId="5" priority="31">
      <formula>AND(WEEKDAY(C$4,2)&lt;&gt;7,COUNTIF(FEST,C$4)=0,C$39&lt;&gt;0)</formula>
    </cfRule>
    <cfRule type="expression" dxfId="4" priority="32">
      <formula>AND(OR(WEEKDAY(C$4,2)=7,COUNTIF(FEST,C$4)),C$39&lt;&gt;1)</formula>
    </cfRule>
  </conditionalFormatting>
  <conditionalFormatting sqref="AI6:AJ22">
    <cfRule type="expression" dxfId="3" priority="1">
      <formula>ISEVEN(ROW(AI6))</formula>
    </cfRule>
  </conditionalFormatting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&amp;L&amp;K00-034Azienda Provinciale per i Servizi Sanitari
Provincia Autonoma di Trento&amp;R&amp;K00-034Servizio di Radiologia
Ospedale Valli del Noce - Cles</oddHeader>
    <oddFooter>&amp;L&amp;K00-033Il Coordinatore  &amp;CL'EVENTUALE CAMBIO TURNO DEVE ESSERE PREVENTIVAMENTE CONCORDATO CON IL COORDINATORE&amp;R&amp;K00-033&amp;D 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35</xdr:col>
                    <xdr:colOff>19050</xdr:colOff>
                    <xdr:row>26</xdr:row>
                    <xdr:rowOff>9525</xdr:rowOff>
                  </from>
                  <to>
                    <xdr:col>36</xdr:col>
                    <xdr:colOff>409575</xdr:colOff>
                    <xdr:row>31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B1" sqref="B1"/>
    </sheetView>
  </sheetViews>
  <sheetFormatPr defaultRowHeight="15" x14ac:dyDescent="0.25"/>
  <cols>
    <col min="1" max="1" width="25.7109375" bestFit="1" customWidth="1"/>
    <col min="2" max="2" width="22.140625" bestFit="1" customWidth="1"/>
  </cols>
  <sheetData>
    <row r="1" spans="1:2" x14ac:dyDescent="0.25">
      <c r="A1" s="1" t="s">
        <v>30</v>
      </c>
      <c r="B1" s="3">
        <v>2020</v>
      </c>
    </row>
    <row r="2" spans="1:2" x14ac:dyDescent="0.25">
      <c r="A2" s="4">
        <f>DATE(Anno,1,1)</f>
        <v>42369</v>
      </c>
      <c r="B2" t="s">
        <v>31</v>
      </c>
    </row>
    <row r="3" spans="1:2" x14ac:dyDescent="0.25">
      <c r="A3" s="4">
        <f>DATE(Anno,1,6)</f>
        <v>42374</v>
      </c>
      <c r="B3" t="s">
        <v>32</v>
      </c>
    </row>
    <row r="4" spans="1:2" x14ac:dyDescent="0.25">
      <c r="A4" s="4">
        <f>DATE(Anno,3,22+MOD(24+19*MOD(Anno,19),30)+MOD(5+4*Anno+2*MOD(Anno,4)+6*MOD(24+19*MOD(Anno,19),30),7))</f>
        <v>42471</v>
      </c>
      <c r="B4" t="s">
        <v>33</v>
      </c>
    </row>
    <row r="5" spans="1:2" x14ac:dyDescent="0.25">
      <c r="A5" s="4">
        <f>A4+1</f>
        <v>42472</v>
      </c>
      <c r="B5" t="s">
        <v>34</v>
      </c>
    </row>
    <row r="6" spans="1:2" x14ac:dyDescent="0.25">
      <c r="A6" s="4">
        <f>DATE(Anno,4,25)</f>
        <v>42484</v>
      </c>
      <c r="B6" t="s">
        <v>35</v>
      </c>
    </row>
    <row r="7" spans="1:2" x14ac:dyDescent="0.25">
      <c r="A7" s="4">
        <f>DATE(Anno,5,1)</f>
        <v>42490</v>
      </c>
      <c r="B7" t="s">
        <v>36</v>
      </c>
    </row>
    <row r="8" spans="1:2" x14ac:dyDescent="0.25">
      <c r="A8" s="4">
        <f>DATE(Anno,6,2)</f>
        <v>42522</v>
      </c>
      <c r="B8" t="s">
        <v>37</v>
      </c>
    </row>
    <row r="9" spans="1:2" x14ac:dyDescent="0.25">
      <c r="A9" s="4">
        <f>DATE(Anno,8,15)</f>
        <v>42596</v>
      </c>
      <c r="B9" t="s">
        <v>38</v>
      </c>
    </row>
    <row r="10" spans="1:2" x14ac:dyDescent="0.25">
      <c r="A10" s="4">
        <f>DATE(Anno,11,1)</f>
        <v>42674</v>
      </c>
      <c r="B10" t="s">
        <v>39</v>
      </c>
    </row>
    <row r="11" spans="1:2" x14ac:dyDescent="0.25">
      <c r="A11" s="4">
        <f>DATE(Anno,12,8)</f>
        <v>42711</v>
      </c>
      <c r="B11" t="s">
        <v>40</v>
      </c>
    </row>
    <row r="12" spans="1:2" x14ac:dyDescent="0.25">
      <c r="A12" s="4">
        <f>DATE(Anno,12,25)</f>
        <v>42728</v>
      </c>
      <c r="B12" t="s">
        <v>41</v>
      </c>
    </row>
    <row r="13" spans="1:2" x14ac:dyDescent="0.25">
      <c r="A13" s="4">
        <f>DATE(Anno,12,26)</f>
        <v>42729</v>
      </c>
      <c r="B13" t="s">
        <v>42</v>
      </c>
    </row>
    <row r="14" spans="1:2" x14ac:dyDescent="0.25">
      <c r="A14" s="4">
        <f>DATE(Anno,8,16)</f>
        <v>42597</v>
      </c>
      <c r="B14" t="s">
        <v>43</v>
      </c>
    </row>
    <row r="15" spans="1:2" x14ac:dyDescent="0.25">
      <c r="A15" s="4">
        <f>DATE(Anno+1,1,1)</f>
        <v>42735</v>
      </c>
      <c r="B15" t="str">
        <f>"Capodanno anno dopo"</f>
        <v>Capodanno anno dopo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="90" zoomScaleNormal="90" workbookViewId="0">
      <selection activeCell="S27" sqref="S27"/>
    </sheetView>
  </sheetViews>
  <sheetFormatPr defaultRowHeight="15" x14ac:dyDescent="0.25"/>
  <cols>
    <col min="4" max="5" width="9.140625" customWidth="1"/>
    <col min="6" max="6" width="12" bestFit="1" customWidth="1"/>
    <col min="7" max="11" width="8.5703125" customWidth="1"/>
    <col min="13" max="14" width="11.5703125" customWidth="1"/>
  </cols>
  <sheetData>
    <row r="1" spans="1:14" x14ac:dyDescent="0.25">
      <c r="A1" s="30" t="s">
        <v>115</v>
      </c>
      <c r="B1" s="30" t="s">
        <v>116</v>
      </c>
      <c r="C1" s="30" t="s">
        <v>117</v>
      </c>
      <c r="D1" s="30" t="s">
        <v>118</v>
      </c>
      <c r="E1" s="30" t="s">
        <v>119</v>
      </c>
      <c r="F1" s="30" t="s">
        <v>120</v>
      </c>
      <c r="G1" s="30" t="s">
        <v>121</v>
      </c>
      <c r="H1" s="30" t="s">
        <v>122</v>
      </c>
      <c r="I1" s="30" t="s">
        <v>123</v>
      </c>
      <c r="J1" s="30" t="s">
        <v>124</v>
      </c>
      <c r="K1" s="30" t="s">
        <v>125</v>
      </c>
      <c r="M1" s="30" t="s">
        <v>129</v>
      </c>
      <c r="N1" s="30" t="s">
        <v>130</v>
      </c>
    </row>
    <row r="2" spans="1:14" x14ac:dyDescent="0.25">
      <c r="A2" s="29">
        <v>1</v>
      </c>
      <c r="B2" s="29" t="s">
        <v>126</v>
      </c>
      <c r="C2" s="29">
        <v>1</v>
      </c>
      <c r="D2" s="29">
        <v>0</v>
      </c>
      <c r="E2" s="43">
        <f>0.3*C2</f>
        <v>0.3</v>
      </c>
      <c r="F2" s="32" t="s">
        <v>0</v>
      </c>
      <c r="G2" s="31">
        <v>0.37638888888888933</v>
      </c>
      <c r="H2" s="29">
        <f>SUM(I2:K2)</f>
        <v>63</v>
      </c>
      <c r="I2" s="29">
        <v>32</v>
      </c>
      <c r="J2" s="29">
        <v>15</v>
      </c>
      <c r="K2" s="29">
        <v>16</v>
      </c>
      <c r="M2" s="38">
        <v>1</v>
      </c>
      <c r="N2" s="39">
        <v>0.3</v>
      </c>
    </row>
    <row r="3" spans="1:14" x14ac:dyDescent="0.25">
      <c r="A3" s="27"/>
      <c r="B3" s="27"/>
      <c r="C3" s="27"/>
      <c r="D3" s="27"/>
      <c r="E3" s="42"/>
      <c r="F3" s="33"/>
      <c r="G3" s="28"/>
      <c r="H3" s="27"/>
      <c r="I3" s="27"/>
      <c r="J3" s="27"/>
      <c r="K3" s="27"/>
      <c r="M3" s="38" t="s">
        <v>97</v>
      </c>
      <c r="N3" s="39">
        <v>0.3</v>
      </c>
    </row>
    <row r="4" spans="1:14" x14ac:dyDescent="0.25">
      <c r="A4" s="29">
        <v>1</v>
      </c>
      <c r="B4" s="29">
        <v>1</v>
      </c>
      <c r="C4" s="29">
        <v>1</v>
      </c>
      <c r="D4" s="29">
        <v>0</v>
      </c>
      <c r="E4" s="43">
        <f t="shared" ref="E4:E17" si="0">0.3*C4</f>
        <v>0.3</v>
      </c>
      <c r="F4" s="32" t="s">
        <v>3</v>
      </c>
      <c r="G4" s="31">
        <v>0.93680555555555201</v>
      </c>
      <c r="H4" s="29">
        <f t="shared" ref="H4:H18" si="1">SUM(I4:K4)</f>
        <v>59</v>
      </c>
      <c r="I4" s="29">
        <v>28</v>
      </c>
      <c r="J4" s="29">
        <v>13</v>
      </c>
      <c r="K4" s="29">
        <v>18</v>
      </c>
      <c r="M4" s="38" t="s">
        <v>95</v>
      </c>
      <c r="N4" s="39">
        <v>0.3</v>
      </c>
    </row>
    <row r="5" spans="1:14" x14ac:dyDescent="0.25">
      <c r="A5" s="27">
        <v>1</v>
      </c>
      <c r="B5" s="27">
        <v>1</v>
      </c>
      <c r="C5" s="27">
        <v>1</v>
      </c>
      <c r="D5" s="27">
        <v>0</v>
      </c>
      <c r="E5" s="42">
        <f t="shared" si="0"/>
        <v>0.3</v>
      </c>
      <c r="F5" s="33" t="s">
        <v>5</v>
      </c>
      <c r="G5" s="28">
        <v>0.37916666666666665</v>
      </c>
      <c r="H5" s="27">
        <f t="shared" si="1"/>
        <v>55</v>
      </c>
      <c r="I5" s="27">
        <v>32</v>
      </c>
      <c r="J5" s="27">
        <v>15</v>
      </c>
      <c r="K5" s="27">
        <v>8</v>
      </c>
      <c r="M5" s="38">
        <v>2</v>
      </c>
      <c r="N5" s="39">
        <v>0.25</v>
      </c>
    </row>
    <row r="6" spans="1:14" x14ac:dyDescent="0.25">
      <c r="A6" s="29">
        <v>0</v>
      </c>
      <c r="B6" s="29">
        <v>0</v>
      </c>
      <c r="C6" s="29">
        <v>1</v>
      </c>
      <c r="D6" s="29">
        <v>0</v>
      </c>
      <c r="E6" s="43">
        <f t="shared" si="0"/>
        <v>0.3</v>
      </c>
      <c r="F6" s="32" t="s">
        <v>7</v>
      </c>
      <c r="G6" s="31">
        <v>0</v>
      </c>
      <c r="H6" s="29">
        <f t="shared" si="1"/>
        <v>52.5</v>
      </c>
      <c r="I6" s="29">
        <v>32</v>
      </c>
      <c r="J6" s="29">
        <v>15</v>
      </c>
      <c r="K6" s="29">
        <v>5.5</v>
      </c>
      <c r="M6" s="38" t="s">
        <v>113</v>
      </c>
      <c r="N6" s="39">
        <v>0.25</v>
      </c>
    </row>
    <row r="7" spans="1:14" x14ac:dyDescent="0.25">
      <c r="A7" s="27">
        <v>1</v>
      </c>
      <c r="B7" s="27" t="s">
        <v>126</v>
      </c>
      <c r="C7" s="27">
        <f>25/36</f>
        <v>0.69444444444444442</v>
      </c>
      <c r="D7" s="27">
        <v>1</v>
      </c>
      <c r="E7" s="42">
        <f t="shared" si="0"/>
        <v>0.20833333333333331</v>
      </c>
      <c r="F7" s="33" t="s">
        <v>9</v>
      </c>
      <c r="G7" s="28">
        <v>0.19097222222222221</v>
      </c>
      <c r="H7" s="27">
        <f t="shared" si="1"/>
        <v>57.5</v>
      </c>
      <c r="I7" s="27">
        <v>32</v>
      </c>
      <c r="J7" s="27">
        <v>15</v>
      </c>
      <c r="K7" s="27">
        <v>10.5</v>
      </c>
      <c r="M7" s="38">
        <v>3</v>
      </c>
      <c r="N7" s="39">
        <v>0.25</v>
      </c>
    </row>
    <row r="8" spans="1:14" x14ac:dyDescent="0.25">
      <c r="A8" s="29">
        <v>1</v>
      </c>
      <c r="B8" s="29">
        <v>0</v>
      </c>
      <c r="C8" s="29">
        <f>30/36</f>
        <v>0.83333333333333337</v>
      </c>
      <c r="D8" s="29">
        <v>0</v>
      </c>
      <c r="E8" s="43">
        <v>0.3</v>
      </c>
      <c r="F8" s="32" t="s">
        <v>11</v>
      </c>
      <c r="G8" s="31">
        <v>0.43055555555555558</v>
      </c>
      <c r="H8" s="29">
        <f t="shared" si="1"/>
        <v>47.5</v>
      </c>
      <c r="I8" s="29">
        <v>26.5</v>
      </c>
      <c r="J8" s="29">
        <v>12.5</v>
      </c>
      <c r="K8" s="29">
        <v>8.5</v>
      </c>
      <c r="M8" s="38">
        <v>4</v>
      </c>
      <c r="N8" s="39">
        <v>0.25</v>
      </c>
    </row>
    <row r="9" spans="1:14" x14ac:dyDescent="0.25">
      <c r="A9" s="27">
        <v>1</v>
      </c>
      <c r="B9" s="27" t="s">
        <v>126</v>
      </c>
      <c r="C9" s="27">
        <f>20/36</f>
        <v>0.55555555555555558</v>
      </c>
      <c r="D9" s="27">
        <v>0</v>
      </c>
      <c r="E9" s="42">
        <v>0.3</v>
      </c>
      <c r="F9" s="33" t="s">
        <v>13</v>
      </c>
      <c r="G9" s="28">
        <v>0.47638888888888886</v>
      </c>
      <c r="H9" s="27">
        <f t="shared" si="1"/>
        <v>28</v>
      </c>
      <c r="I9" s="27">
        <v>17.5</v>
      </c>
      <c r="J9" s="27">
        <v>8.5</v>
      </c>
      <c r="K9" s="27">
        <v>2</v>
      </c>
      <c r="M9" s="38">
        <v>5</v>
      </c>
      <c r="N9" s="39">
        <v>0.3</v>
      </c>
    </row>
    <row r="10" spans="1:14" x14ac:dyDescent="0.25">
      <c r="A10" s="29">
        <v>1</v>
      </c>
      <c r="B10" s="29">
        <v>1</v>
      </c>
      <c r="C10" s="29">
        <v>1</v>
      </c>
      <c r="D10" s="29">
        <v>0</v>
      </c>
      <c r="E10" s="43">
        <f t="shared" si="0"/>
        <v>0.3</v>
      </c>
      <c r="F10" s="32" t="s">
        <v>15</v>
      </c>
      <c r="G10" s="31">
        <v>0.44444444444444448</v>
      </c>
      <c r="H10" s="29">
        <f t="shared" si="1"/>
        <v>50.5</v>
      </c>
      <c r="I10" s="29">
        <v>32</v>
      </c>
      <c r="J10" s="29">
        <v>15</v>
      </c>
      <c r="K10" s="29">
        <v>3.5</v>
      </c>
      <c r="M10" s="38" t="s">
        <v>106</v>
      </c>
      <c r="N10" s="39">
        <v>0.3</v>
      </c>
    </row>
    <row r="11" spans="1:14" x14ac:dyDescent="0.25">
      <c r="A11" s="27">
        <v>0</v>
      </c>
      <c r="B11" s="27">
        <v>0</v>
      </c>
      <c r="C11" s="27">
        <v>1</v>
      </c>
      <c r="D11" s="27">
        <v>0</v>
      </c>
      <c r="E11" s="42">
        <f t="shared" si="0"/>
        <v>0.3</v>
      </c>
      <c r="F11" s="33" t="s">
        <v>16</v>
      </c>
      <c r="G11" s="28">
        <v>0</v>
      </c>
      <c r="H11" s="27">
        <f t="shared" si="1"/>
        <v>52</v>
      </c>
      <c r="I11" s="27">
        <v>32</v>
      </c>
      <c r="J11" s="27">
        <v>15</v>
      </c>
      <c r="K11" s="27">
        <v>5</v>
      </c>
      <c r="M11" s="38" t="s">
        <v>109</v>
      </c>
      <c r="N11" s="39">
        <v>0.3</v>
      </c>
    </row>
    <row r="12" spans="1:14" x14ac:dyDescent="0.25">
      <c r="A12" s="29">
        <v>1</v>
      </c>
      <c r="B12" s="29">
        <v>1</v>
      </c>
      <c r="C12" s="29">
        <v>1</v>
      </c>
      <c r="D12" s="29">
        <v>0</v>
      </c>
      <c r="E12" s="43">
        <f t="shared" si="0"/>
        <v>0.3</v>
      </c>
      <c r="F12" s="32" t="s">
        <v>11</v>
      </c>
      <c r="G12" s="31">
        <f>-"3:27"</f>
        <v>-0.14375000000000002</v>
      </c>
      <c r="H12" s="29">
        <f t="shared" si="1"/>
        <v>16.5</v>
      </c>
      <c r="I12" s="29">
        <v>11</v>
      </c>
      <c r="J12" s="29">
        <v>5</v>
      </c>
      <c r="K12" s="29">
        <v>0.5</v>
      </c>
      <c r="M12" s="38">
        <v>6</v>
      </c>
      <c r="N12" s="39">
        <v>0.3</v>
      </c>
    </row>
    <row r="13" spans="1:14" x14ac:dyDescent="0.25">
      <c r="A13" s="27">
        <v>0</v>
      </c>
      <c r="B13" s="27">
        <v>0</v>
      </c>
      <c r="C13" s="27">
        <v>1</v>
      </c>
      <c r="D13" s="27">
        <v>0</v>
      </c>
      <c r="E13" s="42">
        <f t="shared" si="0"/>
        <v>0.3</v>
      </c>
      <c r="F13" s="33" t="s">
        <v>19</v>
      </c>
      <c r="G13" s="28">
        <v>0</v>
      </c>
      <c r="H13" s="27">
        <f t="shared" si="1"/>
        <v>55</v>
      </c>
      <c r="I13" s="27">
        <v>32</v>
      </c>
      <c r="J13" s="27">
        <v>15</v>
      </c>
      <c r="K13" s="27">
        <v>8</v>
      </c>
      <c r="M13" s="38" t="s">
        <v>108</v>
      </c>
      <c r="N13" s="39">
        <v>0.39583333333333331</v>
      </c>
    </row>
    <row r="14" spans="1:14" x14ac:dyDescent="0.25">
      <c r="A14" s="29">
        <v>1</v>
      </c>
      <c r="B14" s="29">
        <v>1</v>
      </c>
      <c r="C14" s="29">
        <f>25/36</f>
        <v>0.69444444444444442</v>
      </c>
      <c r="D14" s="29">
        <v>0</v>
      </c>
      <c r="E14" s="43">
        <v>0.3</v>
      </c>
      <c r="F14" s="32" t="s">
        <v>21</v>
      </c>
      <c r="G14" s="31">
        <v>0.11597222222222223</v>
      </c>
      <c r="H14" s="29">
        <f t="shared" si="1"/>
        <v>35.5</v>
      </c>
      <c r="I14" s="29">
        <v>22</v>
      </c>
      <c r="J14" s="29">
        <v>10.5</v>
      </c>
      <c r="K14" s="29">
        <v>3</v>
      </c>
      <c r="M14" s="38" t="s">
        <v>80</v>
      </c>
      <c r="N14" s="39">
        <v>0.3</v>
      </c>
    </row>
    <row r="15" spans="1:14" x14ac:dyDescent="0.25">
      <c r="A15" s="27">
        <v>0</v>
      </c>
      <c r="B15" s="27">
        <v>0</v>
      </c>
      <c r="C15" s="27">
        <v>1</v>
      </c>
      <c r="D15" s="27">
        <v>0</v>
      </c>
      <c r="E15" s="42">
        <f t="shared" si="0"/>
        <v>0.3</v>
      </c>
      <c r="F15" s="33" t="s">
        <v>5</v>
      </c>
      <c r="G15" s="28">
        <v>0</v>
      </c>
      <c r="H15" s="27">
        <f t="shared" si="1"/>
        <v>52.5</v>
      </c>
      <c r="I15" s="27">
        <v>32</v>
      </c>
      <c r="J15" s="27">
        <v>15</v>
      </c>
      <c r="K15" s="27">
        <v>5.5</v>
      </c>
      <c r="M15" s="38" t="s">
        <v>58</v>
      </c>
      <c r="N15" s="39">
        <v>0.3</v>
      </c>
    </row>
    <row r="16" spans="1:14" x14ac:dyDescent="0.25">
      <c r="A16" s="29">
        <v>1</v>
      </c>
      <c r="B16" s="29">
        <v>1</v>
      </c>
      <c r="C16" s="29">
        <v>1</v>
      </c>
      <c r="D16" s="29">
        <v>0</v>
      </c>
      <c r="E16" s="43">
        <f t="shared" si="0"/>
        <v>0.3</v>
      </c>
      <c r="F16" s="32" t="s">
        <v>29</v>
      </c>
      <c r="G16" s="31">
        <v>0.7680555555555556</v>
      </c>
      <c r="H16" s="29">
        <f t="shared" si="1"/>
        <v>57</v>
      </c>
      <c r="I16" s="29">
        <v>32</v>
      </c>
      <c r="J16" s="29">
        <v>15</v>
      </c>
      <c r="K16" s="29">
        <v>10</v>
      </c>
      <c r="M16" s="38" t="s">
        <v>112</v>
      </c>
      <c r="N16" s="39">
        <v>0.32500000000000001</v>
      </c>
    </row>
    <row r="17" spans="1:14" x14ac:dyDescent="0.25">
      <c r="A17" s="27">
        <v>0</v>
      </c>
      <c r="B17" s="27">
        <v>0</v>
      </c>
      <c r="C17" s="27">
        <v>1</v>
      </c>
      <c r="D17" s="27">
        <v>0</v>
      </c>
      <c r="E17" s="42">
        <f t="shared" si="0"/>
        <v>0.3</v>
      </c>
      <c r="F17" s="33" t="s">
        <v>25</v>
      </c>
      <c r="G17" s="28">
        <v>0</v>
      </c>
      <c r="H17" s="27">
        <f t="shared" si="1"/>
        <v>63.5</v>
      </c>
      <c r="I17" s="27">
        <v>32</v>
      </c>
      <c r="J17" s="27">
        <v>15</v>
      </c>
      <c r="K17" s="27">
        <v>16.5</v>
      </c>
      <c r="M17" s="38" t="s">
        <v>72</v>
      </c>
      <c r="N17" s="39">
        <v>0.20833333333333334</v>
      </c>
    </row>
    <row r="18" spans="1:14" x14ac:dyDescent="0.25">
      <c r="A18" s="29">
        <v>1</v>
      </c>
      <c r="B18" s="29">
        <v>1</v>
      </c>
      <c r="C18" s="29">
        <v>1</v>
      </c>
      <c r="D18" s="29">
        <v>0</v>
      </c>
      <c r="E18" s="43">
        <v>0.3125</v>
      </c>
      <c r="F18" s="32" t="s">
        <v>26</v>
      </c>
      <c r="G18" s="31">
        <v>0.20763888888888882</v>
      </c>
      <c r="H18" s="29">
        <f t="shared" si="1"/>
        <v>54</v>
      </c>
      <c r="I18" s="29">
        <v>32</v>
      </c>
      <c r="J18" s="29">
        <v>15</v>
      </c>
      <c r="K18" s="29">
        <v>7</v>
      </c>
      <c r="M18" s="38" t="s">
        <v>47</v>
      </c>
      <c r="N18" s="39">
        <v>0.20833333333333334</v>
      </c>
    </row>
    <row r="19" spans="1:14" x14ac:dyDescent="0.25">
      <c r="M19" s="38" t="s">
        <v>60</v>
      </c>
      <c r="N19" s="39">
        <v>0.20833333333333334</v>
      </c>
    </row>
    <row r="20" spans="1:14" x14ac:dyDescent="0.25">
      <c r="M20" s="38" t="s">
        <v>68</v>
      </c>
      <c r="N20" s="39">
        <v>0.3</v>
      </c>
    </row>
    <row r="21" spans="1:14" x14ac:dyDescent="0.25">
      <c r="M21" s="38" t="s">
        <v>107</v>
      </c>
      <c r="N21" s="39">
        <v>0.3</v>
      </c>
    </row>
    <row r="22" spans="1:14" x14ac:dyDescent="0.25">
      <c r="M22" s="38" t="s">
        <v>128</v>
      </c>
      <c r="N22" s="39">
        <v>0.3</v>
      </c>
    </row>
    <row r="23" spans="1:14" x14ac:dyDescent="0.25">
      <c r="M23" s="38" t="s">
        <v>105</v>
      </c>
      <c r="N23" s="39">
        <v>0.3833333333333333</v>
      </c>
    </row>
    <row r="24" spans="1:14" x14ac:dyDescent="0.25">
      <c r="M24" s="40" t="s">
        <v>82</v>
      </c>
      <c r="N24" s="39">
        <v>0.20833333333333334</v>
      </c>
    </row>
    <row r="25" spans="1:14" x14ac:dyDescent="0.25">
      <c r="M25" s="38" t="s">
        <v>111</v>
      </c>
      <c r="N25" s="39">
        <v>0.25</v>
      </c>
    </row>
    <row r="26" spans="1:14" x14ac:dyDescent="0.25">
      <c r="M26" s="38" t="s">
        <v>110</v>
      </c>
      <c r="N26" s="39">
        <v>0.3</v>
      </c>
    </row>
    <row r="27" spans="1:14" x14ac:dyDescent="0.25">
      <c r="M27" s="27"/>
      <c r="N27" s="37"/>
    </row>
    <row r="28" spans="1:14" x14ac:dyDescent="0.25">
      <c r="M28" s="27"/>
      <c r="N28" s="37"/>
    </row>
    <row r="29" spans="1:14" x14ac:dyDescent="0.25">
      <c r="M29" s="27"/>
      <c r="N29" s="37"/>
    </row>
    <row r="30" spans="1:14" x14ac:dyDescent="0.25">
      <c r="M30" s="27"/>
      <c r="N30" s="37"/>
    </row>
  </sheetData>
  <conditionalFormatting sqref="C2:C18">
    <cfRule type="expression" dxfId="2" priority="1">
      <formula>AND($C2&lt;&gt;"",$C2&lt;&gt;1)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Foglio1</vt:lpstr>
      <vt:lpstr>Foglio2</vt:lpstr>
      <vt:lpstr>IMP</vt:lpstr>
      <vt:lpstr>Anno</vt:lpstr>
      <vt:lpstr>Foglio1!Area_stampa</vt:lpstr>
      <vt:lpstr>FEST</vt:lpstr>
      <vt:lpstr>TurniDurata</vt:lpstr>
      <vt:lpstr>TurniSigle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Noldin</dc:creator>
  <cp:lastModifiedBy>Marco Noldin</cp:lastModifiedBy>
  <cp:lastPrinted>2019-10-11T12:49:52Z</cp:lastPrinted>
  <dcterms:created xsi:type="dcterms:W3CDTF">2019-09-26T18:59:42Z</dcterms:created>
  <dcterms:modified xsi:type="dcterms:W3CDTF">2019-10-12T18:15:28Z</dcterms:modified>
</cp:coreProperties>
</file>